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_SINDICATO\Excel Autobaremación\2022\PROTEGIDOS\"/>
    </mc:Choice>
  </mc:AlternateContent>
  <bookViews>
    <workbookView xWindow="-28920" yWindow="-120" windowWidth="29040" windowHeight="1584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  <c r="H102" i="1"/>
  <c r="H78" i="1"/>
  <c r="H77" i="1"/>
  <c r="H59" i="1"/>
  <c r="H58" i="1"/>
  <c r="H40" i="1"/>
  <c r="H39" i="1"/>
  <c r="G82" i="1"/>
  <c r="H82" i="1"/>
  <c r="E12" i="1"/>
  <c r="E11" i="1"/>
  <c r="H11" i="1"/>
  <c r="I11" i="1"/>
  <c r="I10" i="1"/>
  <c r="F148" i="1"/>
  <c r="G148" i="1"/>
  <c r="H151" i="1"/>
  <c r="E157" i="1"/>
  <c r="G157" i="1"/>
  <c r="G156" i="1"/>
  <c r="G153" i="1"/>
  <c r="H150" i="1"/>
  <c r="G147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21" i="1"/>
  <c r="H21" i="1"/>
  <c r="G18" i="1"/>
  <c r="H18" i="1"/>
  <c r="H15" i="1"/>
  <c r="G144" i="1"/>
  <c r="G143" i="1"/>
  <c r="G132" i="1"/>
  <c r="G131" i="1"/>
  <c r="F109" i="1"/>
  <c r="G109" i="1"/>
  <c r="G119" i="1"/>
  <c r="F128" i="1"/>
  <c r="G128" i="1"/>
  <c r="H106" i="1"/>
  <c r="G108" i="1"/>
  <c r="I106" i="1"/>
  <c r="I105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G38" i="1"/>
  <c r="E42" i="1"/>
  <c r="G42" i="1"/>
  <c r="E43" i="1"/>
  <c r="G43" i="1"/>
  <c r="E44" i="1"/>
  <c r="G44" i="1"/>
  <c r="E45" i="1"/>
  <c r="G45" i="1"/>
  <c r="E46" i="1"/>
  <c r="G46" i="1"/>
  <c r="E47" i="1"/>
  <c r="G47" i="1"/>
  <c r="E48" i="1"/>
  <c r="G48" i="1"/>
  <c r="E49" i="1"/>
  <c r="G49" i="1"/>
  <c r="E50" i="1"/>
  <c r="G50" i="1"/>
  <c r="E51" i="1"/>
  <c r="G51" i="1"/>
  <c r="E52" i="1"/>
  <c r="G52" i="1"/>
  <c r="E53" i="1"/>
  <c r="G53" i="1"/>
  <c r="E54" i="1"/>
  <c r="G54" i="1"/>
  <c r="E55" i="1"/>
  <c r="G55" i="1"/>
  <c r="E56" i="1"/>
  <c r="G56" i="1"/>
  <c r="G57" i="1"/>
  <c r="E61" i="1"/>
  <c r="G61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G76" i="1"/>
  <c r="H17" i="1"/>
  <c r="H20" i="1"/>
  <c r="H101" i="1"/>
  <c r="I15" i="1"/>
  <c r="H7" i="1"/>
  <c r="I14" i="1"/>
  <c r="G127" i="1"/>
  <c r="G118" i="1"/>
</calcChain>
</file>

<file path=xl/sharedStrings.xml><?xml version="1.0" encoding="utf-8"?>
<sst xmlns="http://schemas.openxmlformats.org/spreadsheetml/2006/main" count="98" uniqueCount="77">
  <si>
    <t>DNI:</t>
  </si>
  <si>
    <t>PUNTUACIÓN TOTAL DEL CONCURSO</t>
  </si>
  <si>
    <t>fecha desde (dd/mm/aaaa)</t>
  </si>
  <si>
    <t>fecha hasta (dd/mm/aaaa)</t>
  </si>
  <si>
    <t>SUBTOTAL</t>
  </si>
  <si>
    <t>TOTAL APARTADO B)</t>
  </si>
  <si>
    <t>Horas totales de formación</t>
  </si>
  <si>
    <t>Puntos por hora</t>
  </si>
  <si>
    <t>TOTALES</t>
  </si>
  <si>
    <t>Nivel A1</t>
  </si>
  <si>
    <t>Nivel B2</t>
  </si>
  <si>
    <t xml:space="preserve">Introduce la puntuación correspondiente en la SIGUIENTE casilla </t>
  </si>
  <si>
    <t>Idioma</t>
  </si>
  <si>
    <t>puntuación por nivel</t>
  </si>
  <si>
    <t>Inglés</t>
  </si>
  <si>
    <t>Nivel A2</t>
  </si>
  <si>
    <t>Francés</t>
  </si>
  <si>
    <t>Nivel B1</t>
  </si>
  <si>
    <t>Italiano</t>
  </si>
  <si>
    <t>Nivel C1</t>
  </si>
  <si>
    <t>Otros</t>
  </si>
  <si>
    <t>Nivel C2</t>
  </si>
  <si>
    <t>Puntos por otras titulaciones, (solo se valorará una)</t>
  </si>
  <si>
    <t>Nivel A2 -ORAL</t>
  </si>
  <si>
    <t>Nivel B1- ELEMENTAL</t>
  </si>
  <si>
    <t>Nivel C1- MITJA</t>
  </si>
  <si>
    <t>Nivel C2 -SUPERIOR</t>
  </si>
  <si>
    <t>Alemán</t>
  </si>
  <si>
    <t>Marque la puntuación de la titulación correspondiente en la casilla de abajo</t>
  </si>
  <si>
    <r>
      <t xml:space="preserve">Se valorará </t>
    </r>
    <r>
      <rPr>
        <b/>
        <u/>
        <sz val="11"/>
        <color theme="1"/>
        <rFont val="Calibri"/>
        <family val="2"/>
        <scheme val="minor"/>
      </rPr>
      <t>una titulación académica</t>
    </r>
    <r>
      <rPr>
        <sz val="11"/>
        <color theme="1"/>
        <rFont val="Calibri"/>
        <family val="2"/>
        <scheme val="minor"/>
      </rPr>
      <t xml:space="preserve"> oficial de nivel igual o superior al exigido para acceder al grupo objeto de la convocatoria, excepto la que sirvió de base para ello, de la siguiente manera</t>
    </r>
  </si>
  <si>
    <t>Antigüedad</t>
  </si>
  <si>
    <t>Fase de oposición:</t>
  </si>
  <si>
    <t>Nota definitiva</t>
  </si>
  <si>
    <t>Fase de concurso:</t>
  </si>
  <si>
    <t xml:space="preserve">A.  Méritos profesionales (máximo 30 puntos) </t>
  </si>
  <si>
    <t>PUNTUACIÓN TOTAL DE LA OPOSICIÓN</t>
  </si>
  <si>
    <t>Días</t>
  </si>
  <si>
    <t>Ptos por día</t>
  </si>
  <si>
    <t>DOCUMENTO ELABORADO POR CSIF</t>
  </si>
  <si>
    <t>Tiempo de servicios prestados en otras universidades o administraciones públicas, en la misma categoría o escala que la convocada</t>
  </si>
  <si>
    <t>Tiempo de servicios prestados, con funciones similares a la plaza objeto de la convocatoria en el sector privado</t>
  </si>
  <si>
    <t xml:space="preserve">Los cursos de prevención de riesgos laborales y de materia de igualdad de género serán considerados como cursos específicos. </t>
  </si>
  <si>
    <t>B2. Valenciano (máx. 1,250 punto)</t>
  </si>
  <si>
    <t xml:space="preserve">B3. Idiomas comunitarios (máx 1,250 punto) </t>
  </si>
  <si>
    <t>A1. Experiencia profesional</t>
  </si>
  <si>
    <t>A2. Total Nivel de Responsabilidad</t>
  </si>
  <si>
    <t>Total Apartado A)</t>
  </si>
  <si>
    <t>PUNTUACIÓN TOTAL DEL CONCURSO OPOSICIÓN</t>
  </si>
  <si>
    <t>Nombre:</t>
  </si>
  <si>
    <t>Tipo</t>
  </si>
  <si>
    <t>Marque la puntuación correspondiente en la casilla de abajo</t>
  </si>
  <si>
    <t>Tiempo de servicios prestados en la Universidad Miguel Hernández de Elche, con relación contractual laboral o funcionarial en la misma categoría o escala que la convocada</t>
  </si>
  <si>
    <t>AUTOBAREMACIÓN convocatorias referidas a los procesos de acceso por tasa de reposición, para el Subgrupo A1.</t>
  </si>
  <si>
    <r>
      <rPr>
        <b/>
        <u/>
        <sz val="12"/>
        <color theme="1"/>
        <rFont val="Calibri"/>
        <family val="2"/>
        <scheme val="minor"/>
      </rPr>
      <t>Primer ejercicio:</t>
    </r>
    <r>
      <rPr>
        <sz val="12"/>
        <color theme="1"/>
        <rFont val="Calibri"/>
        <family val="2"/>
        <scheme val="minor"/>
      </rPr>
      <t xml:space="preserve"> obligatorio y eliminatorio y su puntuación total sera, como máximo 50 puntos. Este ejercicio consta de dos partes, que no serán eliminatorias entre sí, y será necesario obtener un mínimo de 25 puntos, sumando las puntuaciones de ambas partes, para superarlo.</t>
    </r>
  </si>
  <si>
    <r>
      <rPr>
        <b/>
        <u/>
        <sz val="12"/>
        <color theme="1"/>
        <rFont val="Calibri"/>
        <family val="2"/>
        <scheme val="minor"/>
      </rPr>
      <t>Segundo ejercicio:</t>
    </r>
    <r>
      <rPr>
        <sz val="12"/>
        <color theme="1"/>
        <rFont val="Calibri"/>
        <family val="2"/>
        <scheme val="minor"/>
      </rPr>
      <t xml:space="preserve"> obligatorio y eliminatorio, y su puntuación total será, como máximo 10 puntos. Se establece un mínimo de 5 puntos para la superación de este ejercicio.</t>
    </r>
  </si>
  <si>
    <t xml:space="preserve"> Tiempo de servicios prestados en cualquier universidad o administración pública desempeñando puesto de la misma escala a la convocada, pertenecientes al subgrupo A1 y clasificados en RPT con niveles de responsabilidad complemento de destino 24</t>
  </si>
  <si>
    <t xml:space="preserve">B) Méritos académicos: Máximo 8,5 puntos </t>
  </si>
  <si>
    <t>B1. Cursos (máx. 3 puntos)</t>
  </si>
  <si>
    <r>
      <rPr>
        <b/>
        <u/>
        <sz val="10"/>
        <color theme="1"/>
        <rFont val="Calibri"/>
        <family val="2"/>
        <scheme val="minor"/>
      </rPr>
      <t>Específicos</t>
    </r>
    <r>
      <rPr>
        <sz val="10"/>
        <color theme="1"/>
        <rFont val="Calibri"/>
        <family val="2"/>
        <scheme val="minor"/>
      </rPr>
      <t xml:space="preserve"> (mín 3 horas) que hayan sido cursados por el interesado, y que hayan sido convocados u homologados por la UMH o otras Administraciones Públicas o por centros u organismos públicos o entidades de reconocido prestigio. A los cursos específicos que superen las 150h se les asignará la puntuación máxima de 1 punto.</t>
    </r>
  </si>
  <si>
    <t>B4. Otras titulaciones (máx. 2 puntos)</t>
  </si>
  <si>
    <t>Titulación general:</t>
  </si>
  <si>
    <t>Titulación relacionada con las funciones del puesto:</t>
  </si>
  <si>
    <t>Grado, licenciatura, ingeniería, arquitectura o equivalente.</t>
  </si>
  <si>
    <t>Máster universitario</t>
  </si>
  <si>
    <t>Doctor</t>
  </si>
  <si>
    <t>Se puntuará haber superado la fase de oposición de procedimientos selectivos para el acceso a la misma escala de esta convocatoria, convocados por la universidad Miguel Hernández a partir de la anualidad 2018, hasta un máximo de 1 punto</t>
  </si>
  <si>
    <t xml:space="preserve">B5. Superación de procedimientos selectivos en la Universidad Miguel Hernández de Elche (máx 1,00 punto) </t>
  </si>
  <si>
    <t>C) Otros Méritos: Máximo 1,500 puntos</t>
  </si>
  <si>
    <t>C2. Asimismo, se valorará la participación activa en congresos, publicaciones relacionadas con las funciones de la plaza y cualquier otra actividad realizada por la persona aspirante, siempre que esté relacionada con las funciones de la plaza, hasta un máximo de 0,750 puntos.</t>
  </si>
  <si>
    <t>C3. Asimismo, se podrá valorar los títulos de máster de formación permanente, Diploma de especialización, o Experto Universitario, siempre que se encuentren relacionados con las funciones de la plaza convocada.</t>
  </si>
  <si>
    <t>Puntos por hora impartida</t>
  </si>
  <si>
    <t>C1.  cursos de formación y perfeccionamiento impartidos, con anterioridad a la fecha de la publicación de la convocatoria y relacionados con las funciones de la plaza, siempre y cuando dicha formación no forme parte de las funciones propias de la plaza/s convocadas, con un máximo de 0,500 puntos por curso, hasta un máximo de 0,750 puntos.</t>
  </si>
  <si>
    <t>Introducir valor</t>
  </si>
  <si>
    <t xml:space="preserve">El valor de cada procedimiento selectivo superado se obtendra de la división del valor de la puntuación total de este apartado (B5) entre el número de procedimientos a valorar recogidos en la convocatoria. </t>
  </si>
  <si>
    <t>Introducir Notas</t>
  </si>
  <si>
    <t>A.1 Experiencia profesional: (máximo 24 puntos)</t>
  </si>
  <si>
    <t>A2. Nivel de responsabilidad (máximo 6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</si>
</sst>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dd\-mm\-yy;@"/>
    <numFmt numFmtId="166" formatCode="0.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Protection="1"/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center"/>
      <protection locked="0"/>
    </xf>
    <xf numFmtId="164" fontId="3" fillId="2" borderId="3" xfId="0" applyNumberFormat="1" applyFont="1" applyFill="1" applyBorder="1" applyAlignment="1" applyProtection="1">
      <alignment horizontal="center"/>
    </xf>
    <xf numFmtId="164" fontId="4" fillId="4" borderId="10" xfId="0" applyNumberFormat="1" applyFont="1" applyFill="1" applyBorder="1" applyProtection="1"/>
    <xf numFmtId="0" fontId="0" fillId="0" borderId="4" xfId="0" applyBorder="1" applyProtection="1"/>
    <xf numFmtId="165" fontId="0" fillId="0" borderId="4" xfId="0" applyNumberFormat="1" applyBorder="1" applyProtection="1">
      <protection locked="0"/>
    </xf>
    <xf numFmtId="1" fontId="0" fillId="0" borderId="4" xfId="0" applyNumberFormat="1" applyBorder="1" applyProtection="1"/>
    <xf numFmtId="164" fontId="0" fillId="5" borderId="4" xfId="0" applyNumberFormat="1" applyFill="1" applyBorder="1" applyProtection="1"/>
    <xf numFmtId="0" fontId="1" fillId="5" borderId="7" xfId="0" applyFont="1" applyFill="1" applyBorder="1" applyAlignment="1" applyProtection="1">
      <alignment horizontal="right"/>
    </xf>
    <xf numFmtId="164" fontId="1" fillId="5" borderId="12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0" fillId="0" borderId="12" xfId="0" applyBorder="1" applyProtection="1"/>
    <xf numFmtId="0" fontId="1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right"/>
    </xf>
    <xf numFmtId="0" fontId="9" fillId="8" borderId="10" xfId="0" applyFont="1" applyFill="1" applyBorder="1" applyProtection="1"/>
    <xf numFmtId="0" fontId="0" fillId="0" borderId="4" xfId="0" applyBorder="1" applyProtection="1">
      <protection locked="0"/>
    </xf>
    <xf numFmtId="167" fontId="0" fillId="5" borderId="4" xfId="0" applyNumberFormat="1" applyFill="1" applyBorder="1" applyProtection="1"/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0" fillId="9" borderId="10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right"/>
    </xf>
    <xf numFmtId="0" fontId="0" fillId="9" borderId="10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9" borderId="5" xfId="0" applyFill="1" applyBorder="1" applyAlignment="1" applyProtection="1">
      <alignment horizontal="right"/>
    </xf>
    <xf numFmtId="0" fontId="0" fillId="9" borderId="1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wrapText="1"/>
    </xf>
    <xf numFmtId="0" fontId="0" fillId="0" borderId="0" xfId="0" applyBorder="1" applyProtection="1"/>
    <xf numFmtId="0" fontId="0" fillId="0" borderId="11" xfId="0" applyFill="1" applyBorder="1" applyAlignment="1" applyProtection="1">
      <alignment horizontal="right"/>
    </xf>
    <xf numFmtId="164" fontId="1" fillId="0" borderId="11" xfId="0" applyNumberFormat="1" applyFont="1" applyFill="1" applyBorder="1" applyProtection="1"/>
    <xf numFmtId="164" fontId="1" fillId="0" borderId="10" xfId="0" applyNumberFormat="1" applyFont="1" applyBorder="1" applyAlignment="1" applyProtection="1">
      <alignment horizontal="center"/>
    </xf>
    <xf numFmtId="165" fontId="0" fillId="0" borderId="11" xfId="0" applyNumberFormat="1" applyBorder="1" applyProtection="1">
      <protection locked="0"/>
    </xf>
    <xf numFmtId="165" fontId="0" fillId="0" borderId="4" xfId="0" applyNumberFormat="1" applyBorder="1" applyProtection="1"/>
    <xf numFmtId="0" fontId="1" fillId="0" borderId="4" xfId="0" applyFont="1" applyFill="1" applyBorder="1" applyAlignment="1" applyProtection="1">
      <alignment horizontal="right"/>
    </xf>
    <xf numFmtId="2" fontId="0" fillId="0" borderId="4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center" vertical="justify"/>
    </xf>
    <xf numFmtId="2" fontId="0" fillId="0" borderId="4" xfId="0" applyNumberFormat="1" applyFont="1" applyFill="1" applyBorder="1" applyAlignment="1" applyProtection="1">
      <alignment horizontal="center" wrapText="1"/>
    </xf>
    <xf numFmtId="0" fontId="1" fillId="9" borderId="12" xfId="0" applyFont="1" applyFill="1" applyBorder="1" applyAlignment="1" applyProtection="1">
      <alignment horizontal="center" vertical="center" wrapText="1"/>
    </xf>
    <xf numFmtId="0" fontId="9" fillId="8" borderId="10" xfId="0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" fontId="0" fillId="0" borderId="0" xfId="0" applyNumberFormat="1" applyBorder="1" applyProtection="1"/>
    <xf numFmtId="0" fontId="2" fillId="0" borderId="0" xfId="0" applyFont="1" applyBorder="1" applyAlignment="1" applyProtection="1">
      <alignment horizontal="right"/>
    </xf>
    <xf numFmtId="0" fontId="2" fillId="10" borderId="4" xfId="0" applyFont="1" applyFill="1" applyBorder="1" applyAlignment="1" applyProtection="1"/>
    <xf numFmtId="0" fontId="1" fillId="11" borderId="10" xfId="0" applyFont="1" applyFill="1" applyBorder="1" applyAlignment="1" applyProtection="1">
      <alignment horizontal="center"/>
    </xf>
    <xf numFmtId="164" fontId="0" fillId="12" borderId="4" xfId="0" applyNumberFormat="1" applyFill="1" applyBorder="1" applyProtection="1"/>
    <xf numFmtId="164" fontId="1" fillId="12" borderId="12" xfId="0" applyNumberFormat="1" applyFont="1" applyFill="1" applyBorder="1" applyProtection="1"/>
    <xf numFmtId="0" fontId="1" fillId="12" borderId="7" xfId="0" applyFont="1" applyFill="1" applyBorder="1" applyAlignment="1" applyProtection="1">
      <alignment horizontal="right"/>
    </xf>
    <xf numFmtId="0" fontId="0" fillId="11" borderId="10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center"/>
    </xf>
    <xf numFmtId="164" fontId="4" fillId="3" borderId="10" xfId="0" applyNumberFormat="1" applyFont="1" applyFill="1" applyBorder="1" applyProtection="1"/>
    <xf numFmtId="0" fontId="12" fillId="8" borderId="10" xfId="0" applyFont="1" applyFill="1" applyBorder="1" applyProtection="1"/>
    <xf numFmtId="164" fontId="12" fillId="8" borderId="1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4" fontId="4" fillId="4" borderId="3" xfId="0" applyNumberFormat="1" applyFont="1" applyFill="1" applyBorder="1" applyProtection="1"/>
    <xf numFmtId="0" fontId="0" fillId="4" borderId="12" xfId="0" applyFill="1" applyBorder="1" applyAlignment="1" applyProtection="1">
      <alignment horizontal="center"/>
    </xf>
    <xf numFmtId="164" fontId="12" fillId="10" borderId="10" xfId="0" applyNumberFormat="1" applyFont="1" applyFill="1" applyBorder="1" applyProtection="1"/>
    <xf numFmtId="164" fontId="12" fillId="6" borderId="10" xfId="0" applyNumberFormat="1" applyFont="1" applyFill="1" applyBorder="1" applyProtection="1"/>
    <xf numFmtId="0" fontId="0" fillId="9" borderId="4" xfId="0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 wrapText="1"/>
    </xf>
    <xf numFmtId="0" fontId="1" fillId="7" borderId="8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1" fillId="0" borderId="12" xfId="0" applyFont="1" applyFill="1" applyBorder="1" applyAlignment="1" applyProtection="1">
      <alignment horizontal="center" wrapText="1"/>
    </xf>
    <xf numFmtId="0" fontId="0" fillId="0" borderId="12" xfId="0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 applyProtection="1">
      <alignment horizontal="center" wrapText="1"/>
    </xf>
    <xf numFmtId="0" fontId="0" fillId="14" borderId="4" xfId="0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29" xfId="0" applyBorder="1" applyProtection="1"/>
    <xf numFmtId="0" fontId="5" fillId="0" borderId="30" xfId="0" applyFont="1" applyFill="1" applyBorder="1" applyAlignment="1" applyProtection="1"/>
    <xf numFmtId="0" fontId="1" fillId="14" borderId="4" xfId="0" applyFont="1" applyFill="1" applyBorder="1" applyAlignment="1" applyProtection="1">
      <alignment horizontal="center"/>
    </xf>
    <xf numFmtId="2" fontId="0" fillId="0" borderId="12" xfId="0" applyNumberFormat="1" applyFont="1" applyFill="1" applyBorder="1" applyAlignment="1" applyProtection="1">
      <alignment horizontal="center" wrapText="1"/>
    </xf>
    <xf numFmtId="0" fontId="5" fillId="0" borderId="0" xfId="0" applyFont="1" applyProtection="1"/>
    <xf numFmtId="0" fontId="2" fillId="13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13" borderId="0" xfId="0" applyFill="1" applyProtection="1"/>
    <xf numFmtId="164" fontId="2" fillId="2" borderId="3" xfId="0" applyNumberFormat="1" applyFont="1" applyFill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 vertical="justify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17" fillId="10" borderId="4" xfId="0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 vertical="justify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0" fontId="1" fillId="14" borderId="24" xfId="0" applyFont="1" applyFill="1" applyBorder="1" applyAlignment="1" applyProtection="1">
      <alignment horizontal="center"/>
    </xf>
    <xf numFmtId="0" fontId="1" fillId="14" borderId="25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wrapText="1"/>
    </xf>
    <xf numFmtId="0" fontId="11" fillId="0" borderId="3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1" fillId="8" borderId="24" xfId="0" applyFont="1" applyFill="1" applyBorder="1" applyAlignment="1" applyProtection="1">
      <alignment horizontal="center"/>
    </xf>
    <xf numFmtId="0" fontId="1" fillId="8" borderId="25" xfId="0" applyFont="1" applyFill="1" applyBorder="1" applyAlignment="1" applyProtection="1">
      <alignment horizontal="center"/>
    </xf>
    <xf numFmtId="0" fontId="8" fillId="14" borderId="4" xfId="0" applyFont="1" applyFill="1" applyBorder="1" applyAlignment="1" applyProtection="1">
      <alignment horizontal="left" vertical="center" wrapText="1"/>
    </xf>
    <xf numFmtId="0" fontId="8" fillId="14" borderId="4" xfId="0" applyFont="1" applyFill="1" applyBorder="1" applyAlignment="1" applyProtection="1">
      <alignment horizontal="center" vertical="center" wrapText="1"/>
    </xf>
    <xf numFmtId="0" fontId="12" fillId="14" borderId="4" xfId="0" applyFont="1" applyFill="1" applyBorder="1" applyAlignment="1" applyProtection="1">
      <alignment horizontal="left" vertical="center"/>
    </xf>
    <xf numFmtId="0" fontId="9" fillId="14" borderId="4" xfId="0" applyFont="1" applyFill="1" applyBorder="1" applyAlignment="1" applyProtection="1">
      <alignment horizontal="left" vertical="center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4" borderId="3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justify"/>
    </xf>
    <xf numFmtId="0" fontId="9" fillId="8" borderId="4" xfId="0" applyFont="1" applyFill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13" borderId="4" xfId="0" applyFont="1" applyFill="1" applyBorder="1" applyAlignment="1" applyProtection="1">
      <alignment horizontal="center" vertical="center"/>
    </xf>
    <xf numFmtId="0" fontId="13" fillId="13" borderId="5" xfId="0" applyFont="1" applyFill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0" fontId="1" fillId="10" borderId="8" xfId="0" applyFont="1" applyFill="1" applyBorder="1" applyAlignment="1" applyProtection="1">
      <alignment horizontal="center"/>
    </xf>
    <xf numFmtId="0" fontId="1" fillId="10" borderId="9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12" fillId="4" borderId="13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1" fillId="9" borderId="4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/>
    </xf>
    <xf numFmtId="0" fontId="1" fillId="7" borderId="9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justify"/>
    </xf>
    <xf numFmtId="0" fontId="1" fillId="9" borderId="1" xfId="0" applyFont="1" applyFill="1" applyBorder="1" applyAlignment="1" applyProtection="1">
      <alignment horizontal="center" wrapText="1"/>
    </xf>
    <xf numFmtId="0" fontId="1" fillId="9" borderId="3" xfId="0" applyFont="1" applyFill="1" applyBorder="1" applyAlignment="1" applyProtection="1">
      <alignment horizontal="center" wrapText="1"/>
    </xf>
    <xf numFmtId="0" fontId="1" fillId="8" borderId="26" xfId="0" applyFont="1" applyFill="1" applyBorder="1" applyAlignment="1" applyProtection="1">
      <alignment horizontal="center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/>
    </xf>
    <xf numFmtId="0" fontId="6" fillId="9" borderId="5" xfId="0" applyFont="1" applyFill="1" applyBorder="1" applyAlignment="1" applyProtection="1">
      <alignment horizontal="right" wrapText="1"/>
    </xf>
    <xf numFmtId="0" fontId="6" fillId="9" borderId="6" xfId="0" applyFont="1" applyFill="1" applyBorder="1" applyAlignment="1" applyProtection="1">
      <alignment horizontal="right" wrapText="1"/>
    </xf>
    <xf numFmtId="0" fontId="12" fillId="8" borderId="1" xfId="0" applyFont="1" applyFill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10" borderId="20" xfId="0" applyFont="1" applyFill="1" applyBorder="1" applyAlignment="1" applyProtection="1">
      <alignment horizontal="center"/>
    </xf>
    <xf numFmtId="0" fontId="2" fillId="10" borderId="19" xfId="0" applyFont="1" applyFill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 vertical="justify"/>
    </xf>
    <xf numFmtId="0" fontId="1" fillId="3" borderId="0" xfId="0" applyFont="1" applyFill="1" applyAlignment="1" applyProtection="1">
      <alignment horizontal="center"/>
    </xf>
    <xf numFmtId="0" fontId="1" fillId="3" borderId="21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1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</cellXfs>
  <cellStyles count="1">
    <cellStyle name="Normal" xfId="0" builtinId="0"/>
  </cellStyles>
  <dxfs count="62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424983</xdr:colOff>
      <xdr:row>1</xdr:row>
      <xdr:rowOff>28575</xdr:rowOff>
    </xdr:from>
    <xdr:to>
      <xdr:col>3</xdr:col>
      <xdr:colOff>1244413</xdr:colOff>
      <xdr:row>3</xdr:row>
      <xdr:rowOff>485775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93AA6D0-5A1A-4A53-B46D-9F8EB62DE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633" y="276225"/>
          <a:ext cx="819430" cy="1038225"/>
        </a:xfrm>
        <a:prstGeom prst="rect">
          <a:avLst/>
        </a:prstGeom>
      </xdr:spPr>
    </xdr:pic>
    <xdr:clientData/>
  </xdr:twoCellAnchor>
  <xdr:twoCellAnchor>
    <xdr:from>
      <xdr:col>4</xdr:col>
      <xdr:colOff>561975</xdr:colOff>
      <xdr:row>1</xdr:row>
      <xdr:rowOff>133349</xdr:rowOff>
    </xdr:from>
    <xdr:to>
      <xdr:col>4</xdr:col>
      <xdr:colOff>1400175</xdr:colOff>
      <xdr:row>3</xdr:row>
      <xdr:rowOff>457199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xmlns="" id="{BD420128-3087-45C0-A1F4-CA12D83C126B}"/>
            </a:ext>
          </a:extLst>
        </xdr:cNvPr>
        <xdr:cNvGrpSpPr>
          <a:grpSpLocks/>
        </xdr:cNvGrpSpPr>
      </xdr:nvGrpSpPr>
      <xdr:grpSpPr bwMode="auto">
        <a:xfrm>
          <a:off x="8524875" y="619124"/>
          <a:ext cx="838200" cy="904875"/>
          <a:chOff x="0" y="0"/>
          <a:chExt cx="4204" cy="4245"/>
        </a:xfrm>
      </xdr:grpSpPr>
      <xdr:pic>
        <xdr:nvPicPr>
          <xdr:cNvPr id="6" name="Picture 13">
            <a:extLst>
              <a:ext uri="{FF2B5EF4-FFF2-40B4-BE49-F238E27FC236}">
                <a16:creationId xmlns:a16="http://schemas.microsoft.com/office/drawing/2014/main" xmlns="" id="{3795AFE2-169D-4D19-83D0-FB8F1BC96C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"/>
            <a:ext cx="4160" cy="4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7" name="Group 14">
            <a:extLst>
              <a:ext uri="{FF2B5EF4-FFF2-40B4-BE49-F238E27FC236}">
                <a16:creationId xmlns:a16="http://schemas.microsoft.com/office/drawing/2014/main" xmlns="" id="{A94FFCDD-AB98-47C1-BBFC-E65A96266DAB}"/>
              </a:ext>
            </a:extLst>
          </xdr:cNvPr>
          <xdr:cNvGrpSpPr>
            <a:grpSpLocks/>
          </xdr:cNvGrpSpPr>
        </xdr:nvGrpSpPr>
        <xdr:grpSpPr bwMode="auto">
          <a:xfrm>
            <a:off x="1505" y="28"/>
            <a:ext cx="365" cy="531"/>
            <a:chOff x="1505" y="28"/>
            <a:chExt cx="365" cy="531"/>
          </a:xfrm>
        </xdr:grpSpPr>
        <xdr:sp macro="" textlink="">
          <xdr:nvSpPr>
            <xdr:cNvPr id="23" name="Freeform 15">
              <a:extLst>
                <a:ext uri="{FF2B5EF4-FFF2-40B4-BE49-F238E27FC236}">
                  <a16:creationId xmlns:a16="http://schemas.microsoft.com/office/drawing/2014/main" xmlns="" id="{829A7506-E63A-47CE-8D56-628028C1C46E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250 w 365"/>
                <a:gd name="T1" fmla="*/ 0 h 531"/>
                <a:gd name="T2" fmla="*/ 0 w 365"/>
                <a:gd name="T3" fmla="*/ 57 h 531"/>
                <a:gd name="T4" fmla="*/ 108 w 365"/>
                <a:gd name="T5" fmla="*/ 530 h 531"/>
                <a:gd name="T6" fmla="*/ 364 w 365"/>
                <a:gd name="T7" fmla="*/ 472 h 531"/>
                <a:gd name="T8" fmla="*/ 352 w 365"/>
                <a:gd name="T9" fmla="*/ 419 h 531"/>
                <a:gd name="T10" fmla="*/ 182 w 365"/>
                <a:gd name="T11" fmla="*/ 419 h 531"/>
                <a:gd name="T12" fmla="*/ 157 w 365"/>
                <a:gd name="T13" fmla="*/ 312 h 531"/>
                <a:gd name="T14" fmla="*/ 305 w 365"/>
                <a:gd name="T15" fmla="*/ 278 h 531"/>
                <a:gd name="T16" fmla="*/ 292 w 365"/>
                <a:gd name="T17" fmla="*/ 222 h 531"/>
                <a:gd name="T18" fmla="*/ 137 w 365"/>
                <a:gd name="T19" fmla="*/ 222 h 531"/>
                <a:gd name="T20" fmla="*/ 115 w 365"/>
                <a:gd name="T21" fmla="*/ 125 h 531"/>
                <a:gd name="T22" fmla="*/ 270 w 365"/>
                <a:gd name="T23" fmla="*/ 89 h 531"/>
                <a:gd name="T24" fmla="*/ 250 w 365"/>
                <a:gd name="T25" fmla="*/ 0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365" h="531">
                  <a:moveTo>
                    <a:pt x="250" y="0"/>
                  </a:moveTo>
                  <a:lnTo>
                    <a:pt x="0" y="57"/>
                  </a:lnTo>
                  <a:lnTo>
                    <a:pt x="108" y="530"/>
                  </a:lnTo>
                  <a:lnTo>
                    <a:pt x="364" y="472"/>
                  </a:lnTo>
                  <a:lnTo>
                    <a:pt x="352" y="419"/>
                  </a:lnTo>
                  <a:lnTo>
                    <a:pt x="182" y="419"/>
                  </a:lnTo>
                  <a:lnTo>
                    <a:pt x="157" y="312"/>
                  </a:lnTo>
                  <a:lnTo>
                    <a:pt x="305" y="278"/>
                  </a:lnTo>
                  <a:lnTo>
                    <a:pt x="292" y="222"/>
                  </a:lnTo>
                  <a:lnTo>
                    <a:pt x="137" y="222"/>
                  </a:lnTo>
                  <a:lnTo>
                    <a:pt x="115" y="125"/>
                  </a:lnTo>
                  <a:lnTo>
                    <a:pt x="270" y="89"/>
                  </a:lnTo>
                  <a:lnTo>
                    <a:pt x="25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4" name="Freeform 16">
              <a:extLst>
                <a:ext uri="{FF2B5EF4-FFF2-40B4-BE49-F238E27FC236}">
                  <a16:creationId xmlns:a16="http://schemas.microsoft.com/office/drawing/2014/main" xmlns="" id="{5D00D4FA-2E3E-4E42-A56E-A9F735BC7F6A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343 w 365"/>
                <a:gd name="T1" fmla="*/ 382 h 531"/>
                <a:gd name="T2" fmla="*/ 182 w 365"/>
                <a:gd name="T3" fmla="*/ 419 h 531"/>
                <a:gd name="T4" fmla="*/ 352 w 365"/>
                <a:gd name="T5" fmla="*/ 419 h 531"/>
                <a:gd name="T6" fmla="*/ 343 w 365"/>
                <a:gd name="T7" fmla="*/ 382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5" h="531">
                  <a:moveTo>
                    <a:pt x="343" y="382"/>
                  </a:moveTo>
                  <a:lnTo>
                    <a:pt x="182" y="419"/>
                  </a:lnTo>
                  <a:lnTo>
                    <a:pt x="352" y="419"/>
                  </a:lnTo>
                  <a:lnTo>
                    <a:pt x="343" y="3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5" name="Freeform 17">
              <a:extLst>
                <a:ext uri="{FF2B5EF4-FFF2-40B4-BE49-F238E27FC236}">
                  <a16:creationId xmlns:a16="http://schemas.microsoft.com/office/drawing/2014/main" xmlns="" id="{EC9BF087-F4E7-421A-A475-8BF6010BF0BC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284 w 365"/>
                <a:gd name="T1" fmla="*/ 189 h 531"/>
                <a:gd name="T2" fmla="*/ 137 w 365"/>
                <a:gd name="T3" fmla="*/ 222 h 531"/>
                <a:gd name="T4" fmla="*/ 292 w 365"/>
                <a:gd name="T5" fmla="*/ 222 h 531"/>
                <a:gd name="T6" fmla="*/ 284 w 365"/>
                <a:gd name="T7" fmla="*/ 189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5" h="531">
                  <a:moveTo>
                    <a:pt x="284" y="189"/>
                  </a:moveTo>
                  <a:lnTo>
                    <a:pt x="137" y="222"/>
                  </a:lnTo>
                  <a:lnTo>
                    <a:pt x="292" y="222"/>
                  </a:lnTo>
                  <a:lnTo>
                    <a:pt x="284" y="1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grpSp>
        <xdr:nvGrpSpPr>
          <xdr:cNvPr id="8" name="Group 18">
            <a:extLst>
              <a:ext uri="{FF2B5EF4-FFF2-40B4-BE49-F238E27FC236}">
                <a16:creationId xmlns:a16="http://schemas.microsoft.com/office/drawing/2014/main" xmlns="" id="{ADA40921-7B56-45AB-9CFB-92C458DB6C8B}"/>
              </a:ext>
            </a:extLst>
          </xdr:cNvPr>
          <xdr:cNvGrpSpPr>
            <a:grpSpLocks/>
          </xdr:cNvGrpSpPr>
        </xdr:nvGrpSpPr>
        <xdr:grpSpPr bwMode="auto">
          <a:xfrm>
            <a:off x="2026" y="0"/>
            <a:ext cx="308" cy="499"/>
            <a:chOff x="2026" y="0"/>
            <a:chExt cx="308" cy="499"/>
          </a:xfrm>
        </xdr:grpSpPr>
        <xdr:sp macro="" textlink="">
          <xdr:nvSpPr>
            <xdr:cNvPr id="20" name="Freeform 19">
              <a:extLst>
                <a:ext uri="{FF2B5EF4-FFF2-40B4-BE49-F238E27FC236}">
                  <a16:creationId xmlns:a16="http://schemas.microsoft.com/office/drawing/2014/main" xmlns="" id="{65FCDC7E-D349-48C0-ADD9-96009D862715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261 w 308"/>
                <a:gd name="T1" fmla="*/ 297 h 499"/>
                <a:gd name="T2" fmla="*/ 104 w 308"/>
                <a:gd name="T3" fmla="*/ 297 h 499"/>
                <a:gd name="T4" fmla="*/ 125 w 308"/>
                <a:gd name="T5" fmla="*/ 298 h 499"/>
                <a:gd name="T6" fmla="*/ 148 w 308"/>
                <a:gd name="T7" fmla="*/ 303 h 499"/>
                <a:gd name="T8" fmla="*/ 164 w 308"/>
                <a:gd name="T9" fmla="*/ 320 h 499"/>
                <a:gd name="T10" fmla="*/ 177 w 308"/>
                <a:gd name="T11" fmla="*/ 353 h 499"/>
                <a:gd name="T12" fmla="*/ 189 w 308"/>
                <a:gd name="T13" fmla="*/ 405 h 499"/>
                <a:gd name="T14" fmla="*/ 206 w 308"/>
                <a:gd name="T15" fmla="*/ 493 h 499"/>
                <a:gd name="T16" fmla="*/ 307 w 308"/>
                <a:gd name="T17" fmla="*/ 498 h 499"/>
                <a:gd name="T18" fmla="*/ 277 w 308"/>
                <a:gd name="T19" fmla="*/ 364 h 499"/>
                <a:gd name="T20" fmla="*/ 268 w 308"/>
                <a:gd name="T21" fmla="*/ 323 h 499"/>
                <a:gd name="T22" fmla="*/ 261 w 308"/>
                <a:gd name="T23" fmla="*/ 297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308" h="499">
                  <a:moveTo>
                    <a:pt x="261" y="297"/>
                  </a:moveTo>
                  <a:lnTo>
                    <a:pt x="104" y="297"/>
                  </a:lnTo>
                  <a:lnTo>
                    <a:pt x="125" y="298"/>
                  </a:lnTo>
                  <a:lnTo>
                    <a:pt x="148" y="303"/>
                  </a:lnTo>
                  <a:lnTo>
                    <a:pt x="164" y="320"/>
                  </a:lnTo>
                  <a:lnTo>
                    <a:pt x="177" y="353"/>
                  </a:lnTo>
                  <a:lnTo>
                    <a:pt x="189" y="405"/>
                  </a:lnTo>
                  <a:lnTo>
                    <a:pt x="206" y="493"/>
                  </a:lnTo>
                  <a:lnTo>
                    <a:pt x="307" y="498"/>
                  </a:lnTo>
                  <a:lnTo>
                    <a:pt x="277" y="364"/>
                  </a:lnTo>
                  <a:lnTo>
                    <a:pt x="268" y="323"/>
                  </a:lnTo>
                  <a:lnTo>
                    <a:pt x="261" y="2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1" name="Freeform 20">
              <a:extLst>
                <a:ext uri="{FF2B5EF4-FFF2-40B4-BE49-F238E27FC236}">
                  <a16:creationId xmlns:a16="http://schemas.microsoft.com/office/drawing/2014/main" xmlns="" id="{417CAC96-D1C0-4071-AD0B-0A9E010B6054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19 w 308"/>
                <a:gd name="T1" fmla="*/ 0 h 499"/>
                <a:gd name="T2" fmla="*/ 0 w 308"/>
                <a:gd name="T3" fmla="*/ 485 h 499"/>
                <a:gd name="T4" fmla="*/ 97 w 308"/>
                <a:gd name="T5" fmla="*/ 489 h 499"/>
                <a:gd name="T6" fmla="*/ 104 w 308"/>
                <a:gd name="T7" fmla="*/ 297 h 499"/>
                <a:gd name="T8" fmla="*/ 261 w 308"/>
                <a:gd name="T9" fmla="*/ 297 h 499"/>
                <a:gd name="T10" fmla="*/ 259 w 308"/>
                <a:gd name="T11" fmla="*/ 292 h 499"/>
                <a:gd name="T12" fmla="*/ 248 w 308"/>
                <a:gd name="T13" fmla="*/ 269 h 499"/>
                <a:gd name="T14" fmla="*/ 230 w 308"/>
                <a:gd name="T15" fmla="*/ 255 h 499"/>
                <a:gd name="T16" fmla="*/ 230 w 308"/>
                <a:gd name="T17" fmla="*/ 253 h 499"/>
                <a:gd name="T18" fmla="*/ 261 w 308"/>
                <a:gd name="T19" fmla="*/ 238 h 499"/>
                <a:gd name="T20" fmla="*/ 284 w 308"/>
                <a:gd name="T21" fmla="*/ 213 h 499"/>
                <a:gd name="T22" fmla="*/ 287 w 308"/>
                <a:gd name="T23" fmla="*/ 206 h 499"/>
                <a:gd name="T24" fmla="*/ 134 w 308"/>
                <a:gd name="T25" fmla="*/ 206 h 499"/>
                <a:gd name="T26" fmla="*/ 108 w 308"/>
                <a:gd name="T27" fmla="*/ 205 h 499"/>
                <a:gd name="T28" fmla="*/ 113 w 308"/>
                <a:gd name="T29" fmla="*/ 95 h 499"/>
                <a:gd name="T30" fmla="*/ 300 w 308"/>
                <a:gd name="T31" fmla="*/ 95 h 499"/>
                <a:gd name="T32" fmla="*/ 298 w 308"/>
                <a:gd name="T33" fmla="*/ 79 h 499"/>
                <a:gd name="T34" fmla="*/ 274 w 308"/>
                <a:gd name="T35" fmla="*/ 40 h 499"/>
                <a:gd name="T36" fmla="*/ 238 w 308"/>
                <a:gd name="T37" fmla="*/ 16 h 499"/>
                <a:gd name="T38" fmla="*/ 193 w 308"/>
                <a:gd name="T39" fmla="*/ 7 h 499"/>
                <a:gd name="T40" fmla="*/ 19 w 308"/>
                <a:gd name="T41" fmla="*/ 0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8" h="499">
                  <a:moveTo>
                    <a:pt x="19" y="0"/>
                  </a:moveTo>
                  <a:lnTo>
                    <a:pt x="0" y="485"/>
                  </a:lnTo>
                  <a:lnTo>
                    <a:pt x="97" y="489"/>
                  </a:lnTo>
                  <a:lnTo>
                    <a:pt x="104" y="297"/>
                  </a:lnTo>
                  <a:lnTo>
                    <a:pt x="261" y="297"/>
                  </a:lnTo>
                  <a:lnTo>
                    <a:pt x="259" y="292"/>
                  </a:lnTo>
                  <a:lnTo>
                    <a:pt x="248" y="269"/>
                  </a:lnTo>
                  <a:lnTo>
                    <a:pt x="230" y="255"/>
                  </a:lnTo>
                  <a:lnTo>
                    <a:pt x="230" y="253"/>
                  </a:lnTo>
                  <a:lnTo>
                    <a:pt x="261" y="238"/>
                  </a:lnTo>
                  <a:lnTo>
                    <a:pt x="284" y="213"/>
                  </a:lnTo>
                  <a:lnTo>
                    <a:pt x="287" y="206"/>
                  </a:lnTo>
                  <a:lnTo>
                    <a:pt x="134" y="206"/>
                  </a:lnTo>
                  <a:lnTo>
                    <a:pt x="108" y="205"/>
                  </a:lnTo>
                  <a:lnTo>
                    <a:pt x="113" y="95"/>
                  </a:lnTo>
                  <a:lnTo>
                    <a:pt x="300" y="95"/>
                  </a:lnTo>
                  <a:lnTo>
                    <a:pt x="298" y="79"/>
                  </a:lnTo>
                  <a:lnTo>
                    <a:pt x="274" y="40"/>
                  </a:lnTo>
                  <a:lnTo>
                    <a:pt x="238" y="16"/>
                  </a:lnTo>
                  <a:lnTo>
                    <a:pt x="193" y="7"/>
                  </a:lnTo>
                  <a:lnTo>
                    <a:pt x="1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2" name="Freeform 21">
              <a:extLst>
                <a:ext uri="{FF2B5EF4-FFF2-40B4-BE49-F238E27FC236}">
                  <a16:creationId xmlns:a16="http://schemas.microsoft.com/office/drawing/2014/main" xmlns="" id="{A2112711-8086-4079-A362-45AC78ECFA5A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300 w 308"/>
                <a:gd name="T1" fmla="*/ 95 h 499"/>
                <a:gd name="T2" fmla="*/ 113 w 308"/>
                <a:gd name="T3" fmla="*/ 95 h 499"/>
                <a:gd name="T4" fmla="*/ 138 w 308"/>
                <a:gd name="T5" fmla="*/ 96 h 499"/>
                <a:gd name="T6" fmla="*/ 165 w 308"/>
                <a:gd name="T7" fmla="*/ 99 h 499"/>
                <a:gd name="T8" fmla="*/ 187 w 308"/>
                <a:gd name="T9" fmla="*/ 108 h 499"/>
                <a:gd name="T10" fmla="*/ 202 w 308"/>
                <a:gd name="T11" fmla="*/ 125 h 499"/>
                <a:gd name="T12" fmla="*/ 207 w 308"/>
                <a:gd name="T13" fmla="*/ 153 h 499"/>
                <a:gd name="T14" fmla="*/ 199 w 308"/>
                <a:gd name="T15" fmla="*/ 184 h 499"/>
                <a:gd name="T16" fmla="*/ 181 w 308"/>
                <a:gd name="T17" fmla="*/ 201 h 499"/>
                <a:gd name="T18" fmla="*/ 158 w 308"/>
                <a:gd name="T19" fmla="*/ 206 h 499"/>
                <a:gd name="T20" fmla="*/ 134 w 308"/>
                <a:gd name="T21" fmla="*/ 206 h 499"/>
                <a:gd name="T22" fmla="*/ 287 w 308"/>
                <a:gd name="T23" fmla="*/ 206 h 499"/>
                <a:gd name="T24" fmla="*/ 299 w 308"/>
                <a:gd name="T25" fmla="*/ 178 h 499"/>
                <a:gd name="T26" fmla="*/ 305 w 308"/>
                <a:gd name="T27" fmla="*/ 134 h 499"/>
                <a:gd name="T28" fmla="*/ 300 w 308"/>
                <a:gd name="T29" fmla="*/ 95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308" h="499">
                  <a:moveTo>
                    <a:pt x="300" y="95"/>
                  </a:moveTo>
                  <a:lnTo>
                    <a:pt x="113" y="95"/>
                  </a:lnTo>
                  <a:lnTo>
                    <a:pt x="138" y="96"/>
                  </a:lnTo>
                  <a:lnTo>
                    <a:pt x="165" y="99"/>
                  </a:lnTo>
                  <a:lnTo>
                    <a:pt x="187" y="108"/>
                  </a:lnTo>
                  <a:lnTo>
                    <a:pt x="202" y="125"/>
                  </a:lnTo>
                  <a:lnTo>
                    <a:pt x="207" y="153"/>
                  </a:lnTo>
                  <a:lnTo>
                    <a:pt x="199" y="184"/>
                  </a:lnTo>
                  <a:lnTo>
                    <a:pt x="181" y="201"/>
                  </a:lnTo>
                  <a:lnTo>
                    <a:pt x="158" y="206"/>
                  </a:lnTo>
                  <a:lnTo>
                    <a:pt x="134" y="206"/>
                  </a:lnTo>
                  <a:lnTo>
                    <a:pt x="287" y="206"/>
                  </a:lnTo>
                  <a:lnTo>
                    <a:pt x="299" y="178"/>
                  </a:lnTo>
                  <a:lnTo>
                    <a:pt x="305" y="134"/>
                  </a:lnTo>
                  <a:lnTo>
                    <a:pt x="300" y="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grpSp>
        <xdr:nvGrpSpPr>
          <xdr:cNvPr id="9" name="Group 22">
            <a:extLst>
              <a:ext uri="{FF2B5EF4-FFF2-40B4-BE49-F238E27FC236}">
                <a16:creationId xmlns:a16="http://schemas.microsoft.com/office/drawing/2014/main" xmlns="" id="{0D9EEC7F-D936-46A3-9E3D-43152FB8CD54}"/>
              </a:ext>
            </a:extLst>
          </xdr:cNvPr>
          <xdr:cNvGrpSpPr>
            <a:grpSpLocks/>
          </xdr:cNvGrpSpPr>
        </xdr:nvGrpSpPr>
        <xdr:grpSpPr bwMode="auto">
          <a:xfrm>
            <a:off x="1661" y="3838"/>
            <a:ext cx="446" cy="407"/>
            <a:chOff x="1661" y="3838"/>
            <a:chExt cx="446" cy="407"/>
          </a:xfrm>
        </xdr:grpSpPr>
        <xdr:sp macro="" textlink="">
          <xdr:nvSpPr>
            <xdr:cNvPr id="14" name="Freeform 23">
              <a:extLst>
                <a:ext uri="{FF2B5EF4-FFF2-40B4-BE49-F238E27FC236}">
                  <a16:creationId xmlns:a16="http://schemas.microsoft.com/office/drawing/2014/main" xmlns="" id="{07CFDEE7-F7AF-449C-A8E0-42F62A38AB4C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44 w 446"/>
                <a:gd name="T1" fmla="*/ 367 h 407"/>
                <a:gd name="T2" fmla="*/ 238 w 446"/>
                <a:gd name="T3" fmla="*/ 387 h 407"/>
                <a:gd name="T4" fmla="*/ 264 w 446"/>
                <a:gd name="T5" fmla="*/ 389 h 407"/>
                <a:gd name="T6" fmla="*/ 322 w 446"/>
                <a:gd name="T7" fmla="*/ 393 h 407"/>
                <a:gd name="T8" fmla="*/ 337 w 446"/>
                <a:gd name="T9" fmla="*/ 397 h 407"/>
                <a:gd name="T10" fmla="*/ 356 w 446"/>
                <a:gd name="T11" fmla="*/ 400 h 407"/>
                <a:gd name="T12" fmla="*/ 377 w 446"/>
                <a:gd name="T13" fmla="*/ 403 h 407"/>
                <a:gd name="T14" fmla="*/ 402 w 446"/>
                <a:gd name="T15" fmla="*/ 406 h 407"/>
                <a:gd name="T16" fmla="*/ 404 w 446"/>
                <a:gd name="T17" fmla="*/ 386 h 407"/>
                <a:gd name="T18" fmla="*/ 380 w 446"/>
                <a:gd name="T19" fmla="*/ 382 h 407"/>
                <a:gd name="T20" fmla="*/ 367 w 446"/>
                <a:gd name="T21" fmla="*/ 375 h 407"/>
                <a:gd name="T22" fmla="*/ 365 w 446"/>
                <a:gd name="T23" fmla="*/ 368 h 407"/>
                <a:gd name="T24" fmla="*/ 267 w 446"/>
                <a:gd name="T25" fmla="*/ 368 h 407"/>
                <a:gd name="T26" fmla="*/ 244 w 446"/>
                <a:gd name="T27" fmla="*/ 367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446" h="407">
                  <a:moveTo>
                    <a:pt x="244" y="367"/>
                  </a:moveTo>
                  <a:lnTo>
                    <a:pt x="238" y="387"/>
                  </a:lnTo>
                  <a:lnTo>
                    <a:pt x="264" y="389"/>
                  </a:lnTo>
                  <a:lnTo>
                    <a:pt x="322" y="393"/>
                  </a:lnTo>
                  <a:lnTo>
                    <a:pt x="337" y="397"/>
                  </a:lnTo>
                  <a:lnTo>
                    <a:pt x="356" y="400"/>
                  </a:lnTo>
                  <a:lnTo>
                    <a:pt x="377" y="403"/>
                  </a:lnTo>
                  <a:lnTo>
                    <a:pt x="402" y="406"/>
                  </a:lnTo>
                  <a:lnTo>
                    <a:pt x="404" y="386"/>
                  </a:lnTo>
                  <a:lnTo>
                    <a:pt x="380" y="382"/>
                  </a:lnTo>
                  <a:lnTo>
                    <a:pt x="367" y="375"/>
                  </a:lnTo>
                  <a:lnTo>
                    <a:pt x="365" y="368"/>
                  </a:lnTo>
                  <a:lnTo>
                    <a:pt x="267" y="368"/>
                  </a:lnTo>
                  <a:lnTo>
                    <a:pt x="244" y="367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5" name="Freeform 24">
              <a:extLst>
                <a:ext uri="{FF2B5EF4-FFF2-40B4-BE49-F238E27FC236}">
                  <a16:creationId xmlns:a16="http://schemas.microsoft.com/office/drawing/2014/main" xmlns="" id="{33875A28-65A0-49E1-8523-E84F1C339290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42 w 446"/>
                <a:gd name="T1" fmla="*/ 0 h 407"/>
                <a:gd name="T2" fmla="*/ 40 w 446"/>
                <a:gd name="T3" fmla="*/ 22 h 407"/>
                <a:gd name="T4" fmla="*/ 65 w 446"/>
                <a:gd name="T5" fmla="*/ 25 h 407"/>
                <a:gd name="T6" fmla="*/ 77 w 446"/>
                <a:gd name="T7" fmla="*/ 32 h 407"/>
                <a:gd name="T8" fmla="*/ 80 w 446"/>
                <a:gd name="T9" fmla="*/ 45 h 407"/>
                <a:gd name="T10" fmla="*/ 81 w 446"/>
                <a:gd name="T11" fmla="*/ 46 h 407"/>
                <a:gd name="T12" fmla="*/ 79 w 446"/>
                <a:gd name="T13" fmla="*/ 69 h 407"/>
                <a:gd name="T14" fmla="*/ 51 w 446"/>
                <a:gd name="T15" fmla="*/ 298 h 407"/>
                <a:gd name="T16" fmla="*/ 46 w 446"/>
                <a:gd name="T17" fmla="*/ 321 h 407"/>
                <a:gd name="T18" fmla="*/ 39 w 446"/>
                <a:gd name="T19" fmla="*/ 333 h 407"/>
                <a:gd name="T20" fmla="*/ 26 w 446"/>
                <a:gd name="T21" fmla="*/ 337 h 407"/>
                <a:gd name="T22" fmla="*/ 1 w 446"/>
                <a:gd name="T23" fmla="*/ 337 h 407"/>
                <a:gd name="T24" fmla="*/ 0 w 446"/>
                <a:gd name="T25" fmla="*/ 355 h 407"/>
                <a:gd name="T26" fmla="*/ 44 w 446"/>
                <a:gd name="T27" fmla="*/ 359 h 407"/>
                <a:gd name="T28" fmla="*/ 62 w 446"/>
                <a:gd name="T29" fmla="*/ 362 h 407"/>
                <a:gd name="T30" fmla="*/ 77 w 446"/>
                <a:gd name="T31" fmla="*/ 366 h 407"/>
                <a:gd name="T32" fmla="*/ 95 w 446"/>
                <a:gd name="T33" fmla="*/ 367 h 407"/>
                <a:gd name="T34" fmla="*/ 113 w 446"/>
                <a:gd name="T35" fmla="*/ 370 h 407"/>
                <a:gd name="T36" fmla="*/ 134 w 446"/>
                <a:gd name="T37" fmla="*/ 373 h 407"/>
                <a:gd name="T38" fmla="*/ 158 w 446"/>
                <a:gd name="T39" fmla="*/ 379 h 407"/>
                <a:gd name="T40" fmla="*/ 164 w 446"/>
                <a:gd name="T41" fmla="*/ 354 h 407"/>
                <a:gd name="T42" fmla="*/ 139 w 446"/>
                <a:gd name="T43" fmla="*/ 351 h 407"/>
                <a:gd name="T44" fmla="*/ 125 w 446"/>
                <a:gd name="T45" fmla="*/ 344 h 407"/>
                <a:gd name="T46" fmla="*/ 123 w 446"/>
                <a:gd name="T47" fmla="*/ 337 h 407"/>
                <a:gd name="T48" fmla="*/ 26 w 446"/>
                <a:gd name="T49" fmla="*/ 337 h 407"/>
                <a:gd name="T50" fmla="*/ 1 w 446"/>
                <a:gd name="T51" fmla="*/ 335 h 407"/>
                <a:gd name="T52" fmla="*/ 122 w 446"/>
                <a:gd name="T53" fmla="*/ 335 h 407"/>
                <a:gd name="T54" fmla="*/ 120 w 446"/>
                <a:gd name="T55" fmla="*/ 331 h 407"/>
                <a:gd name="T56" fmla="*/ 122 w 446"/>
                <a:gd name="T57" fmla="*/ 309 h 407"/>
                <a:gd name="T58" fmla="*/ 137 w 446"/>
                <a:gd name="T59" fmla="*/ 198 h 407"/>
                <a:gd name="T60" fmla="*/ 384 w 446"/>
                <a:gd name="T61" fmla="*/ 198 h 407"/>
                <a:gd name="T62" fmla="*/ 385 w 446"/>
                <a:gd name="T63" fmla="*/ 186 h 407"/>
                <a:gd name="T64" fmla="*/ 309 w 446"/>
                <a:gd name="T65" fmla="*/ 186 h 407"/>
                <a:gd name="T66" fmla="*/ 243 w 446"/>
                <a:gd name="T67" fmla="*/ 179 h 407"/>
                <a:gd name="T68" fmla="*/ 227 w 446"/>
                <a:gd name="T69" fmla="*/ 177 h 407"/>
                <a:gd name="T70" fmla="*/ 209 w 446"/>
                <a:gd name="T71" fmla="*/ 176 h 407"/>
                <a:gd name="T72" fmla="*/ 189 w 446"/>
                <a:gd name="T73" fmla="*/ 172 h 407"/>
                <a:gd name="T74" fmla="*/ 142 w 446"/>
                <a:gd name="T75" fmla="*/ 165 h 407"/>
                <a:gd name="T76" fmla="*/ 153 w 446"/>
                <a:gd name="T77" fmla="*/ 75 h 407"/>
                <a:gd name="T78" fmla="*/ 156 w 446"/>
                <a:gd name="T79" fmla="*/ 54 h 407"/>
                <a:gd name="T80" fmla="*/ 163 w 446"/>
                <a:gd name="T81" fmla="*/ 42 h 407"/>
                <a:gd name="T82" fmla="*/ 178 w 446"/>
                <a:gd name="T83" fmla="*/ 40 h 407"/>
                <a:gd name="T84" fmla="*/ 203 w 446"/>
                <a:gd name="T85" fmla="*/ 40 h 407"/>
                <a:gd name="T86" fmla="*/ 206 w 446"/>
                <a:gd name="T87" fmla="*/ 19 h 407"/>
                <a:gd name="T88" fmla="*/ 181 w 446"/>
                <a:gd name="T89" fmla="*/ 18 h 407"/>
                <a:gd name="T90" fmla="*/ 160 w 446"/>
                <a:gd name="T91" fmla="*/ 16 h 407"/>
                <a:gd name="T92" fmla="*/ 109 w 446"/>
                <a:gd name="T93" fmla="*/ 10 h 407"/>
                <a:gd name="T94" fmla="*/ 89 w 446"/>
                <a:gd name="T95" fmla="*/ 7 h 407"/>
                <a:gd name="T96" fmla="*/ 42 w 446"/>
                <a:gd name="T97" fmla="*/ 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446" h="407">
                  <a:moveTo>
                    <a:pt x="42" y="0"/>
                  </a:moveTo>
                  <a:lnTo>
                    <a:pt x="40" y="22"/>
                  </a:lnTo>
                  <a:lnTo>
                    <a:pt x="65" y="25"/>
                  </a:lnTo>
                  <a:lnTo>
                    <a:pt x="77" y="32"/>
                  </a:lnTo>
                  <a:lnTo>
                    <a:pt x="80" y="45"/>
                  </a:lnTo>
                  <a:lnTo>
                    <a:pt x="81" y="46"/>
                  </a:lnTo>
                  <a:lnTo>
                    <a:pt x="79" y="69"/>
                  </a:lnTo>
                  <a:lnTo>
                    <a:pt x="51" y="298"/>
                  </a:lnTo>
                  <a:lnTo>
                    <a:pt x="46" y="321"/>
                  </a:lnTo>
                  <a:lnTo>
                    <a:pt x="39" y="333"/>
                  </a:lnTo>
                  <a:lnTo>
                    <a:pt x="26" y="337"/>
                  </a:lnTo>
                  <a:lnTo>
                    <a:pt x="1" y="337"/>
                  </a:lnTo>
                  <a:lnTo>
                    <a:pt x="0" y="355"/>
                  </a:lnTo>
                  <a:lnTo>
                    <a:pt x="44" y="359"/>
                  </a:lnTo>
                  <a:lnTo>
                    <a:pt x="62" y="362"/>
                  </a:lnTo>
                  <a:lnTo>
                    <a:pt x="77" y="366"/>
                  </a:lnTo>
                  <a:lnTo>
                    <a:pt x="95" y="367"/>
                  </a:lnTo>
                  <a:lnTo>
                    <a:pt x="113" y="370"/>
                  </a:lnTo>
                  <a:lnTo>
                    <a:pt x="134" y="373"/>
                  </a:lnTo>
                  <a:lnTo>
                    <a:pt x="158" y="379"/>
                  </a:lnTo>
                  <a:lnTo>
                    <a:pt x="164" y="354"/>
                  </a:lnTo>
                  <a:lnTo>
                    <a:pt x="139" y="351"/>
                  </a:lnTo>
                  <a:lnTo>
                    <a:pt x="125" y="344"/>
                  </a:lnTo>
                  <a:lnTo>
                    <a:pt x="123" y="337"/>
                  </a:lnTo>
                  <a:lnTo>
                    <a:pt x="26" y="337"/>
                  </a:lnTo>
                  <a:lnTo>
                    <a:pt x="1" y="335"/>
                  </a:lnTo>
                  <a:lnTo>
                    <a:pt x="122" y="335"/>
                  </a:lnTo>
                  <a:lnTo>
                    <a:pt x="120" y="331"/>
                  </a:lnTo>
                  <a:lnTo>
                    <a:pt x="122" y="309"/>
                  </a:lnTo>
                  <a:lnTo>
                    <a:pt x="137" y="198"/>
                  </a:lnTo>
                  <a:lnTo>
                    <a:pt x="384" y="198"/>
                  </a:lnTo>
                  <a:lnTo>
                    <a:pt x="385" y="186"/>
                  </a:lnTo>
                  <a:lnTo>
                    <a:pt x="309" y="186"/>
                  </a:lnTo>
                  <a:lnTo>
                    <a:pt x="243" y="179"/>
                  </a:lnTo>
                  <a:lnTo>
                    <a:pt x="227" y="177"/>
                  </a:lnTo>
                  <a:lnTo>
                    <a:pt x="209" y="176"/>
                  </a:lnTo>
                  <a:lnTo>
                    <a:pt x="189" y="172"/>
                  </a:lnTo>
                  <a:lnTo>
                    <a:pt x="142" y="165"/>
                  </a:lnTo>
                  <a:lnTo>
                    <a:pt x="153" y="75"/>
                  </a:lnTo>
                  <a:lnTo>
                    <a:pt x="156" y="54"/>
                  </a:lnTo>
                  <a:lnTo>
                    <a:pt x="163" y="42"/>
                  </a:lnTo>
                  <a:lnTo>
                    <a:pt x="178" y="40"/>
                  </a:lnTo>
                  <a:lnTo>
                    <a:pt x="203" y="40"/>
                  </a:lnTo>
                  <a:lnTo>
                    <a:pt x="206" y="19"/>
                  </a:lnTo>
                  <a:lnTo>
                    <a:pt x="181" y="18"/>
                  </a:lnTo>
                  <a:lnTo>
                    <a:pt x="160" y="16"/>
                  </a:lnTo>
                  <a:lnTo>
                    <a:pt x="109" y="10"/>
                  </a:lnTo>
                  <a:lnTo>
                    <a:pt x="89" y="7"/>
                  </a:lnTo>
                  <a:lnTo>
                    <a:pt x="42" y="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6" name="Freeform 25">
              <a:extLst>
                <a:ext uri="{FF2B5EF4-FFF2-40B4-BE49-F238E27FC236}">
                  <a16:creationId xmlns:a16="http://schemas.microsoft.com/office/drawing/2014/main" xmlns="" id="{FAF4788D-A9A1-40A6-8A23-8A26AB216B44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384 w 446"/>
                <a:gd name="T1" fmla="*/ 198 h 407"/>
                <a:gd name="T2" fmla="*/ 137 w 446"/>
                <a:gd name="T3" fmla="*/ 198 h 407"/>
                <a:gd name="T4" fmla="*/ 163 w 446"/>
                <a:gd name="T5" fmla="*/ 201 h 407"/>
                <a:gd name="T6" fmla="*/ 205 w 446"/>
                <a:gd name="T7" fmla="*/ 206 h 407"/>
                <a:gd name="T8" fmla="*/ 221 w 446"/>
                <a:gd name="T9" fmla="*/ 209 h 407"/>
                <a:gd name="T10" fmla="*/ 238 w 446"/>
                <a:gd name="T11" fmla="*/ 210 h 407"/>
                <a:gd name="T12" fmla="*/ 258 w 446"/>
                <a:gd name="T13" fmla="*/ 212 h 407"/>
                <a:gd name="T14" fmla="*/ 280 w 446"/>
                <a:gd name="T15" fmla="*/ 215 h 407"/>
                <a:gd name="T16" fmla="*/ 306 w 446"/>
                <a:gd name="T17" fmla="*/ 221 h 407"/>
                <a:gd name="T18" fmla="*/ 291 w 446"/>
                <a:gd name="T19" fmla="*/ 330 h 407"/>
                <a:gd name="T20" fmla="*/ 287 w 446"/>
                <a:gd name="T21" fmla="*/ 352 h 407"/>
                <a:gd name="T22" fmla="*/ 281 w 446"/>
                <a:gd name="T23" fmla="*/ 364 h 407"/>
                <a:gd name="T24" fmla="*/ 267 w 446"/>
                <a:gd name="T25" fmla="*/ 368 h 407"/>
                <a:gd name="T26" fmla="*/ 365 w 446"/>
                <a:gd name="T27" fmla="*/ 368 h 407"/>
                <a:gd name="T28" fmla="*/ 364 w 446"/>
                <a:gd name="T29" fmla="*/ 362 h 407"/>
                <a:gd name="T30" fmla="*/ 364 w 446"/>
                <a:gd name="T31" fmla="*/ 357 h 407"/>
                <a:gd name="T32" fmla="*/ 365 w 446"/>
                <a:gd name="T33" fmla="*/ 339 h 407"/>
                <a:gd name="T34" fmla="*/ 384 w 446"/>
                <a:gd name="T35" fmla="*/ 198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46" h="407">
                  <a:moveTo>
                    <a:pt x="384" y="198"/>
                  </a:moveTo>
                  <a:lnTo>
                    <a:pt x="137" y="198"/>
                  </a:lnTo>
                  <a:lnTo>
                    <a:pt x="163" y="201"/>
                  </a:lnTo>
                  <a:lnTo>
                    <a:pt x="205" y="206"/>
                  </a:lnTo>
                  <a:lnTo>
                    <a:pt x="221" y="209"/>
                  </a:lnTo>
                  <a:lnTo>
                    <a:pt x="238" y="210"/>
                  </a:lnTo>
                  <a:lnTo>
                    <a:pt x="258" y="212"/>
                  </a:lnTo>
                  <a:lnTo>
                    <a:pt x="280" y="215"/>
                  </a:lnTo>
                  <a:lnTo>
                    <a:pt x="306" y="221"/>
                  </a:lnTo>
                  <a:lnTo>
                    <a:pt x="291" y="330"/>
                  </a:lnTo>
                  <a:lnTo>
                    <a:pt x="287" y="352"/>
                  </a:lnTo>
                  <a:lnTo>
                    <a:pt x="281" y="364"/>
                  </a:lnTo>
                  <a:lnTo>
                    <a:pt x="267" y="368"/>
                  </a:lnTo>
                  <a:lnTo>
                    <a:pt x="365" y="368"/>
                  </a:lnTo>
                  <a:lnTo>
                    <a:pt x="364" y="362"/>
                  </a:lnTo>
                  <a:lnTo>
                    <a:pt x="364" y="357"/>
                  </a:lnTo>
                  <a:lnTo>
                    <a:pt x="365" y="339"/>
                  </a:lnTo>
                  <a:lnTo>
                    <a:pt x="384" y="198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7" name="Freeform 26">
              <a:extLst>
                <a:ext uri="{FF2B5EF4-FFF2-40B4-BE49-F238E27FC236}">
                  <a16:creationId xmlns:a16="http://schemas.microsoft.com/office/drawing/2014/main" xmlns="" id="{9C22475E-CF18-4DF3-8B6B-21EA2ADC0066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87 w 446"/>
                <a:gd name="T1" fmla="*/ 32 h 407"/>
                <a:gd name="T2" fmla="*/ 283 w 446"/>
                <a:gd name="T3" fmla="*/ 54 h 407"/>
                <a:gd name="T4" fmla="*/ 306 w 446"/>
                <a:gd name="T5" fmla="*/ 56 h 407"/>
                <a:gd name="T6" fmla="*/ 319 w 446"/>
                <a:gd name="T7" fmla="*/ 63 h 407"/>
                <a:gd name="T8" fmla="*/ 323 w 446"/>
                <a:gd name="T9" fmla="*/ 75 h 407"/>
                <a:gd name="T10" fmla="*/ 322 w 446"/>
                <a:gd name="T11" fmla="*/ 97 h 407"/>
                <a:gd name="T12" fmla="*/ 309 w 446"/>
                <a:gd name="T13" fmla="*/ 186 h 407"/>
                <a:gd name="T14" fmla="*/ 385 w 446"/>
                <a:gd name="T15" fmla="*/ 186 h 407"/>
                <a:gd name="T16" fmla="*/ 395 w 446"/>
                <a:gd name="T17" fmla="*/ 108 h 407"/>
                <a:gd name="T18" fmla="*/ 400 w 446"/>
                <a:gd name="T19" fmla="*/ 86 h 407"/>
                <a:gd name="T20" fmla="*/ 406 w 446"/>
                <a:gd name="T21" fmla="*/ 74 h 407"/>
                <a:gd name="T22" fmla="*/ 419 w 446"/>
                <a:gd name="T23" fmla="*/ 70 h 407"/>
                <a:gd name="T24" fmla="*/ 443 w 446"/>
                <a:gd name="T25" fmla="*/ 70 h 407"/>
                <a:gd name="T26" fmla="*/ 445 w 446"/>
                <a:gd name="T27" fmla="*/ 51 h 407"/>
                <a:gd name="T28" fmla="*/ 421 w 446"/>
                <a:gd name="T29" fmla="*/ 50 h 407"/>
                <a:gd name="T30" fmla="*/ 400 w 446"/>
                <a:gd name="T31" fmla="*/ 48 h 407"/>
                <a:gd name="T32" fmla="*/ 382 w 446"/>
                <a:gd name="T33" fmla="*/ 46 h 407"/>
                <a:gd name="T34" fmla="*/ 365 w 446"/>
                <a:gd name="T35" fmla="*/ 45 h 407"/>
                <a:gd name="T36" fmla="*/ 349 w 446"/>
                <a:gd name="T37" fmla="*/ 41 h 407"/>
                <a:gd name="T38" fmla="*/ 331 w 446"/>
                <a:gd name="T39" fmla="*/ 38 h 407"/>
                <a:gd name="T40" fmla="*/ 310 w 446"/>
                <a:gd name="T41" fmla="*/ 35 h 407"/>
                <a:gd name="T42" fmla="*/ 287 w 446"/>
                <a:gd name="T43" fmla="*/ 32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46" h="407">
                  <a:moveTo>
                    <a:pt x="287" y="32"/>
                  </a:moveTo>
                  <a:lnTo>
                    <a:pt x="283" y="54"/>
                  </a:lnTo>
                  <a:lnTo>
                    <a:pt x="306" y="56"/>
                  </a:lnTo>
                  <a:lnTo>
                    <a:pt x="319" y="63"/>
                  </a:lnTo>
                  <a:lnTo>
                    <a:pt x="323" y="75"/>
                  </a:lnTo>
                  <a:lnTo>
                    <a:pt x="322" y="97"/>
                  </a:lnTo>
                  <a:lnTo>
                    <a:pt x="309" y="186"/>
                  </a:lnTo>
                  <a:lnTo>
                    <a:pt x="385" y="186"/>
                  </a:lnTo>
                  <a:lnTo>
                    <a:pt x="395" y="108"/>
                  </a:lnTo>
                  <a:lnTo>
                    <a:pt x="400" y="86"/>
                  </a:lnTo>
                  <a:lnTo>
                    <a:pt x="406" y="74"/>
                  </a:lnTo>
                  <a:lnTo>
                    <a:pt x="419" y="70"/>
                  </a:lnTo>
                  <a:lnTo>
                    <a:pt x="443" y="70"/>
                  </a:lnTo>
                  <a:lnTo>
                    <a:pt x="445" y="51"/>
                  </a:lnTo>
                  <a:lnTo>
                    <a:pt x="421" y="50"/>
                  </a:lnTo>
                  <a:lnTo>
                    <a:pt x="400" y="48"/>
                  </a:lnTo>
                  <a:lnTo>
                    <a:pt x="382" y="46"/>
                  </a:lnTo>
                  <a:lnTo>
                    <a:pt x="365" y="45"/>
                  </a:lnTo>
                  <a:lnTo>
                    <a:pt x="349" y="41"/>
                  </a:lnTo>
                  <a:lnTo>
                    <a:pt x="331" y="38"/>
                  </a:lnTo>
                  <a:lnTo>
                    <a:pt x="310" y="35"/>
                  </a:lnTo>
                  <a:lnTo>
                    <a:pt x="287" y="32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8" name="Freeform 27">
              <a:extLst>
                <a:ext uri="{FF2B5EF4-FFF2-40B4-BE49-F238E27FC236}">
                  <a16:creationId xmlns:a16="http://schemas.microsoft.com/office/drawing/2014/main" xmlns="" id="{01EF7780-03C4-467D-8718-EA3444E6778A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443 w 446"/>
                <a:gd name="T1" fmla="*/ 70 h 407"/>
                <a:gd name="T2" fmla="*/ 419 w 446"/>
                <a:gd name="T3" fmla="*/ 70 h 407"/>
                <a:gd name="T4" fmla="*/ 443 w 446"/>
                <a:gd name="T5" fmla="*/ 73 h 407"/>
                <a:gd name="T6" fmla="*/ 443 w 446"/>
                <a:gd name="T7" fmla="*/ 7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6" h="407">
                  <a:moveTo>
                    <a:pt x="443" y="70"/>
                  </a:moveTo>
                  <a:lnTo>
                    <a:pt x="419" y="70"/>
                  </a:lnTo>
                  <a:lnTo>
                    <a:pt x="443" y="73"/>
                  </a:lnTo>
                  <a:lnTo>
                    <a:pt x="443" y="7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9" name="Freeform 28">
              <a:extLst>
                <a:ext uri="{FF2B5EF4-FFF2-40B4-BE49-F238E27FC236}">
                  <a16:creationId xmlns:a16="http://schemas.microsoft.com/office/drawing/2014/main" xmlns="" id="{FAE590DB-1840-4277-891D-00BB8426A72E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03 w 446"/>
                <a:gd name="T1" fmla="*/ 40 h 407"/>
                <a:gd name="T2" fmla="*/ 178 w 446"/>
                <a:gd name="T3" fmla="*/ 40 h 407"/>
                <a:gd name="T4" fmla="*/ 203 w 446"/>
                <a:gd name="T5" fmla="*/ 43 h 407"/>
                <a:gd name="T6" fmla="*/ 203 w 446"/>
                <a:gd name="T7" fmla="*/ 4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6" h="407">
                  <a:moveTo>
                    <a:pt x="203" y="40"/>
                  </a:moveTo>
                  <a:lnTo>
                    <a:pt x="178" y="40"/>
                  </a:lnTo>
                  <a:lnTo>
                    <a:pt x="203" y="43"/>
                  </a:lnTo>
                  <a:lnTo>
                    <a:pt x="203" y="4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pic>
        <xdr:nvPicPr>
          <xdr:cNvPr id="10" name="Picture 29">
            <a:extLst>
              <a:ext uri="{FF2B5EF4-FFF2-40B4-BE49-F238E27FC236}">
                <a16:creationId xmlns:a16="http://schemas.microsoft.com/office/drawing/2014/main" xmlns="" id="{760E88BC-C495-4B03-93A7-02137E82F1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43" y="2605"/>
            <a:ext cx="500" cy="6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Picture 30">
            <a:extLst>
              <a:ext uri="{FF2B5EF4-FFF2-40B4-BE49-F238E27FC236}">
                <a16:creationId xmlns:a16="http://schemas.microsoft.com/office/drawing/2014/main" xmlns="" id="{CAFE8DEE-5EE7-4F30-AB03-B70D725C0D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4" y="2254"/>
            <a:ext cx="260" cy="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31">
            <a:extLst>
              <a:ext uri="{FF2B5EF4-FFF2-40B4-BE49-F238E27FC236}">
                <a16:creationId xmlns:a16="http://schemas.microsoft.com/office/drawing/2014/main" xmlns="" id="{849FA672-C0E6-44B1-B08D-78185BCEA3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" y="1944"/>
            <a:ext cx="140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Picture 32">
            <a:extLst>
              <a:ext uri="{FF2B5EF4-FFF2-40B4-BE49-F238E27FC236}">
                <a16:creationId xmlns:a16="http://schemas.microsoft.com/office/drawing/2014/main" xmlns="" id="{352A7F70-ACC7-4EF0-AC69-EDA6E1364F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8" y="1944"/>
            <a:ext cx="140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7"/>
  <sheetViews>
    <sheetView tabSelected="1" topLeftCell="B1" workbookViewId="0">
      <selection activeCell="G5" sqref="G5"/>
    </sheetView>
  </sheetViews>
  <sheetFormatPr baseColWidth="10" defaultColWidth="10.86328125" defaultRowHeight="14.25" x14ac:dyDescent="0.45"/>
  <cols>
    <col min="1" max="1" width="3.46484375" style="1" customWidth="1"/>
    <col min="2" max="2" width="45" style="1" customWidth="1"/>
    <col min="3" max="3" width="32.86328125" style="1" customWidth="1"/>
    <col min="4" max="4" width="30.1328125" style="1" customWidth="1"/>
    <col min="5" max="5" width="26.46484375" style="1" customWidth="1"/>
    <col min="6" max="6" width="19.1328125" style="1" customWidth="1"/>
    <col min="7" max="7" width="18.33203125" style="1" customWidth="1"/>
    <col min="8" max="8" width="15.6640625" style="1" customWidth="1"/>
    <col min="9" max="9" width="16" style="1" customWidth="1"/>
    <col min="10" max="10" width="6" style="1" customWidth="1"/>
    <col min="11" max="11" width="9.86328125" style="1" customWidth="1"/>
    <col min="12" max="12" width="12.46484375" style="1" customWidth="1"/>
    <col min="13" max="16384" width="10.86328125" style="1"/>
  </cols>
  <sheetData>
    <row r="1" spans="2:11" ht="38.25" customHeight="1" thickBot="1" x14ac:dyDescent="0.8">
      <c r="B1" s="115" t="s">
        <v>52</v>
      </c>
      <c r="C1" s="116"/>
      <c r="D1" s="116"/>
      <c r="E1" s="116"/>
      <c r="F1" s="117"/>
      <c r="G1" s="117"/>
      <c r="H1" s="117"/>
      <c r="I1" s="118"/>
      <c r="J1" s="82"/>
      <c r="K1" s="82"/>
    </row>
    <row r="2" spans="2:11" ht="21.75" customHeight="1" x14ac:dyDescent="0.65">
      <c r="B2" s="119" t="s">
        <v>38</v>
      </c>
      <c r="C2" s="120"/>
      <c r="D2" s="121"/>
      <c r="E2" s="161"/>
      <c r="F2" s="83"/>
      <c r="G2" s="84"/>
      <c r="H2" s="84"/>
    </row>
    <row r="3" spans="2:11" ht="24" customHeight="1" x14ac:dyDescent="0.45">
      <c r="B3" s="119"/>
      <c r="C3" s="120"/>
      <c r="D3" s="122"/>
      <c r="E3" s="161"/>
      <c r="F3" s="85"/>
    </row>
    <row r="4" spans="2:11" ht="45.75" customHeight="1" thickBot="1" x14ac:dyDescent="0.5">
      <c r="B4" s="119"/>
      <c r="C4" s="120"/>
      <c r="D4" s="123"/>
      <c r="E4" s="161"/>
      <c r="F4" s="85"/>
    </row>
    <row r="5" spans="2:11" ht="21.4" thickBot="1" x14ac:dyDescent="0.7">
      <c r="B5" s="86" t="s">
        <v>48</v>
      </c>
      <c r="C5" s="166"/>
      <c r="D5" s="167"/>
      <c r="E5" s="167"/>
      <c r="F5" s="168"/>
    </row>
    <row r="6" spans="2:11" ht="21.4" thickBot="1" x14ac:dyDescent="0.7">
      <c r="B6" s="87"/>
      <c r="C6" s="87"/>
      <c r="D6" s="88"/>
      <c r="E6" s="88"/>
      <c r="F6" s="88"/>
    </row>
    <row r="7" spans="2:11" ht="23.65" thickBot="1" x14ac:dyDescent="0.75">
      <c r="B7" s="3" t="s">
        <v>0</v>
      </c>
      <c r="C7" s="4"/>
      <c r="D7" s="2"/>
      <c r="E7" s="150" t="s">
        <v>47</v>
      </c>
      <c r="F7" s="151"/>
      <c r="G7" s="152"/>
      <c r="H7" s="5">
        <f>I11+I15</f>
        <v>0</v>
      </c>
    </row>
    <row r="9" spans="2:11" ht="21.4" thickBot="1" x14ac:dyDescent="0.7">
      <c r="B9" s="51"/>
      <c r="C9" s="89"/>
      <c r="D9" s="89"/>
      <c r="E9" s="89"/>
    </row>
    <row r="10" spans="2:11" ht="21.4" thickBot="1" x14ac:dyDescent="0.7">
      <c r="B10" s="169" t="s">
        <v>31</v>
      </c>
      <c r="C10" s="170"/>
      <c r="D10" s="93" t="s">
        <v>74</v>
      </c>
      <c r="E10" s="52" t="s">
        <v>32</v>
      </c>
      <c r="F10" s="52" t="s">
        <v>35</v>
      </c>
      <c r="G10" s="52"/>
      <c r="H10" s="52"/>
      <c r="I10" s="130" t="str">
        <f>IF(I11&gt;=60,"VALOR MAXIMO","VALOR")</f>
        <v>VALOR</v>
      </c>
      <c r="J10" s="131"/>
    </row>
    <row r="11" spans="2:11" ht="61.8" customHeight="1" thickBot="1" x14ac:dyDescent="0.6">
      <c r="B11" s="171" t="s">
        <v>53</v>
      </c>
      <c r="C11" s="171"/>
      <c r="D11" s="91">
        <v>0</v>
      </c>
      <c r="E11" s="177">
        <f>IF(D11&gt;=50,"50",D11)</f>
        <v>0</v>
      </c>
      <c r="H11" s="66">
        <f>E11+E12</f>
        <v>0</v>
      </c>
      <c r="I11" s="128">
        <f>IF(H11&gt;=60,"60",H11)</f>
        <v>0</v>
      </c>
      <c r="J11" s="129"/>
    </row>
    <row r="12" spans="2:11" ht="30.75" customHeight="1" x14ac:dyDescent="0.45">
      <c r="B12" s="171" t="s">
        <v>54</v>
      </c>
      <c r="C12" s="171"/>
      <c r="D12" s="91">
        <v>0</v>
      </c>
      <c r="E12" s="177">
        <f>IF(D12&gt;=10,"10",D12)</f>
        <v>0</v>
      </c>
    </row>
    <row r="13" spans="2:11" ht="24.75" customHeight="1" x14ac:dyDescent="0.45">
      <c r="B13" s="90"/>
      <c r="C13" s="90"/>
    </row>
    <row r="14" spans="2:11" ht="24.75" customHeight="1" thickBot="1" x14ac:dyDescent="0.7">
      <c r="B14" s="132" t="s">
        <v>33</v>
      </c>
      <c r="C14" s="133"/>
      <c r="F14" s="139" t="s">
        <v>1</v>
      </c>
      <c r="G14" s="140"/>
      <c r="H14" s="141"/>
      <c r="I14" s="126" t="str">
        <f>IF(I15&gt;=40,"VALOR MAXIMO","VALOR")</f>
        <v>VALOR</v>
      </c>
      <c r="J14" s="127"/>
    </row>
    <row r="15" spans="2:11" ht="30.75" customHeight="1" thickBot="1" x14ac:dyDescent="0.6">
      <c r="B15" s="90"/>
      <c r="C15" s="90"/>
      <c r="H15" s="67">
        <f>H18+I106+G157</f>
        <v>0</v>
      </c>
      <c r="I15" s="128">
        <f>IF(H15&gt;=40,"40",H15)</f>
        <v>0</v>
      </c>
      <c r="J15" s="129"/>
    </row>
    <row r="17" spans="2:9" ht="14.65" thickBot="1" x14ac:dyDescent="0.5">
      <c r="H17" s="126" t="str">
        <f>IF(H18&gt;=30,"VALOR MAXIMO","VALOR")</f>
        <v>VALOR</v>
      </c>
      <c r="I17" s="127"/>
    </row>
    <row r="18" spans="2:9" ht="18.399999999999999" thickBot="1" x14ac:dyDescent="0.6">
      <c r="B18" s="134" t="s">
        <v>34</v>
      </c>
      <c r="C18" s="135"/>
      <c r="E18" s="174" t="s">
        <v>46</v>
      </c>
      <c r="F18" s="175"/>
      <c r="G18" s="6">
        <f>H21+H82</f>
        <v>0</v>
      </c>
      <c r="H18" s="128">
        <f>IF(G18&gt;=30,"30",G18)</f>
        <v>0</v>
      </c>
      <c r="I18" s="129"/>
    </row>
    <row r="19" spans="2:9" ht="18" x14ac:dyDescent="0.55000000000000004">
      <c r="H19" s="63"/>
      <c r="I19" s="63"/>
    </row>
    <row r="20" spans="2:9" ht="14.65" thickBot="1" x14ac:dyDescent="0.5">
      <c r="H20" s="126" t="str">
        <f>IF(H21&gt;=24,"VALOR MAXIMO","VALOR")</f>
        <v>VALOR</v>
      </c>
      <c r="I20" s="127"/>
    </row>
    <row r="21" spans="2:9" ht="26.25" customHeight="1" thickBot="1" x14ac:dyDescent="0.6">
      <c r="E21" s="176" t="s">
        <v>44</v>
      </c>
      <c r="F21" s="176"/>
      <c r="G21" s="64">
        <f>H40+H59+H78</f>
        <v>0</v>
      </c>
      <c r="H21" s="128">
        <f>IF(G21&gt;=24,"24",G21)</f>
        <v>0</v>
      </c>
      <c r="I21" s="129"/>
    </row>
    <row r="22" spans="2:9" ht="18" customHeight="1" x14ac:dyDescent="0.45">
      <c r="B22" s="44" t="s">
        <v>75</v>
      </c>
      <c r="C22" s="45" t="s">
        <v>2</v>
      </c>
      <c r="D22" s="45" t="s">
        <v>3</v>
      </c>
      <c r="E22" s="65" t="s">
        <v>36</v>
      </c>
    </row>
    <row r="23" spans="2:9" ht="14.25" customHeight="1" x14ac:dyDescent="0.45">
      <c r="B23" s="124" t="s">
        <v>51</v>
      </c>
      <c r="C23" s="8"/>
      <c r="D23" s="8"/>
      <c r="E23" s="9">
        <f>IF((D23-C23)=0,0, (D23+1-C23))</f>
        <v>0</v>
      </c>
      <c r="F23" s="7">
        <v>1.7999999999999999E-2</v>
      </c>
      <c r="G23" s="10">
        <f>F23*E23</f>
        <v>0</v>
      </c>
    </row>
    <row r="24" spans="2:9" x14ac:dyDescent="0.45">
      <c r="B24" s="125"/>
      <c r="C24" s="8"/>
      <c r="D24" s="8"/>
      <c r="E24" s="9">
        <f t="shared" ref="E24:E37" si="0">IF((D24-C24)=0,0, (D24+1-C24))</f>
        <v>0</v>
      </c>
      <c r="F24" s="7">
        <v>1.7999999999999999E-2</v>
      </c>
      <c r="G24" s="10">
        <f t="shared" ref="G24:G33" si="1">F24*E24</f>
        <v>0</v>
      </c>
    </row>
    <row r="25" spans="2:9" x14ac:dyDescent="0.45">
      <c r="B25" s="125"/>
      <c r="C25" s="8"/>
      <c r="D25" s="8"/>
      <c r="E25" s="9">
        <f t="shared" si="0"/>
        <v>0</v>
      </c>
      <c r="F25" s="7">
        <v>1.7999999999999999E-2</v>
      </c>
      <c r="G25" s="10">
        <f t="shared" si="1"/>
        <v>0</v>
      </c>
    </row>
    <row r="26" spans="2:9" x14ac:dyDescent="0.45">
      <c r="B26" s="125"/>
      <c r="C26" s="8"/>
      <c r="D26" s="8"/>
      <c r="E26" s="9">
        <f t="shared" si="0"/>
        <v>0</v>
      </c>
      <c r="F26" s="7">
        <v>1.7999999999999999E-2</v>
      </c>
      <c r="G26" s="10">
        <f t="shared" si="1"/>
        <v>0</v>
      </c>
    </row>
    <row r="27" spans="2:9" x14ac:dyDescent="0.45">
      <c r="B27" s="125"/>
      <c r="C27" s="8"/>
      <c r="D27" s="8"/>
      <c r="E27" s="9">
        <f t="shared" si="0"/>
        <v>0</v>
      </c>
      <c r="F27" s="7">
        <v>1.7999999999999999E-2</v>
      </c>
      <c r="G27" s="10">
        <f t="shared" si="1"/>
        <v>0</v>
      </c>
    </row>
    <row r="28" spans="2:9" x14ac:dyDescent="0.45">
      <c r="B28" s="125"/>
      <c r="C28" s="8"/>
      <c r="D28" s="8"/>
      <c r="E28" s="9">
        <f t="shared" si="0"/>
        <v>0</v>
      </c>
      <c r="F28" s="7">
        <v>1.7999999999999999E-2</v>
      </c>
      <c r="G28" s="10">
        <f t="shared" si="1"/>
        <v>0</v>
      </c>
    </row>
    <row r="29" spans="2:9" x14ac:dyDescent="0.45">
      <c r="B29" s="125"/>
      <c r="C29" s="8"/>
      <c r="D29" s="8"/>
      <c r="E29" s="9">
        <f t="shared" si="0"/>
        <v>0</v>
      </c>
      <c r="F29" s="7">
        <v>1.7999999999999999E-2</v>
      </c>
      <c r="G29" s="10">
        <f t="shared" si="1"/>
        <v>0</v>
      </c>
    </row>
    <row r="30" spans="2:9" x14ac:dyDescent="0.45">
      <c r="B30" s="125"/>
      <c r="C30" s="8"/>
      <c r="D30" s="8"/>
      <c r="E30" s="9">
        <f t="shared" si="0"/>
        <v>0</v>
      </c>
      <c r="F30" s="7">
        <v>1.7999999999999999E-2</v>
      </c>
      <c r="G30" s="10">
        <f t="shared" si="1"/>
        <v>0</v>
      </c>
    </row>
    <row r="31" spans="2:9" x14ac:dyDescent="0.45">
      <c r="B31" s="125"/>
      <c r="C31" s="8"/>
      <c r="D31" s="8"/>
      <c r="E31" s="9">
        <f t="shared" si="0"/>
        <v>0</v>
      </c>
      <c r="F31" s="7">
        <v>1.7999999999999999E-2</v>
      </c>
      <c r="G31" s="10">
        <f t="shared" si="1"/>
        <v>0</v>
      </c>
    </row>
    <row r="32" spans="2:9" x14ac:dyDescent="0.45">
      <c r="B32" s="125"/>
      <c r="C32" s="8"/>
      <c r="D32" s="8"/>
      <c r="E32" s="9">
        <f t="shared" si="0"/>
        <v>0</v>
      </c>
      <c r="F32" s="7">
        <v>1.7999999999999999E-2</v>
      </c>
      <c r="G32" s="10">
        <f t="shared" si="1"/>
        <v>0</v>
      </c>
    </row>
    <row r="33" spans="2:8" x14ac:dyDescent="0.45">
      <c r="B33" s="125"/>
      <c r="C33" s="8"/>
      <c r="D33" s="8"/>
      <c r="E33" s="9">
        <f t="shared" si="0"/>
        <v>0</v>
      </c>
      <c r="F33" s="7">
        <v>1.7999999999999999E-2</v>
      </c>
      <c r="G33" s="10">
        <f t="shared" si="1"/>
        <v>0</v>
      </c>
    </row>
    <row r="34" spans="2:8" x14ac:dyDescent="0.45">
      <c r="B34" s="125"/>
      <c r="C34" s="8"/>
      <c r="D34" s="8"/>
      <c r="E34" s="9">
        <f t="shared" si="0"/>
        <v>0</v>
      </c>
      <c r="F34" s="7">
        <v>1.7999999999999999E-2</v>
      </c>
      <c r="G34" s="10">
        <f>F34*E34</f>
        <v>0</v>
      </c>
    </row>
    <row r="35" spans="2:8" x14ac:dyDescent="0.45">
      <c r="B35" s="125"/>
      <c r="C35" s="8"/>
      <c r="D35" s="8"/>
      <c r="E35" s="9">
        <f t="shared" si="0"/>
        <v>0</v>
      </c>
      <c r="F35" s="7">
        <v>1.7999999999999999E-2</v>
      </c>
      <c r="G35" s="10">
        <f>F35*E35</f>
        <v>0</v>
      </c>
    </row>
    <row r="36" spans="2:8" x14ac:dyDescent="0.45">
      <c r="B36" s="125"/>
      <c r="C36" s="8"/>
      <c r="D36" s="8"/>
      <c r="E36" s="9">
        <f t="shared" si="0"/>
        <v>0</v>
      </c>
      <c r="F36" s="7">
        <v>1.7999999999999999E-2</v>
      </c>
      <c r="G36" s="10">
        <f>F36*E36</f>
        <v>0</v>
      </c>
    </row>
    <row r="37" spans="2:8" x14ac:dyDescent="0.45">
      <c r="B37" s="125"/>
      <c r="C37" s="36"/>
      <c r="D37" s="36"/>
      <c r="E37" s="9">
        <f t="shared" si="0"/>
        <v>0</v>
      </c>
      <c r="F37" s="7">
        <v>1.7999999999999999E-2</v>
      </c>
      <c r="G37" s="10">
        <f>F37*E37</f>
        <v>0</v>
      </c>
    </row>
    <row r="38" spans="2:8" ht="14.65" thickBot="1" x14ac:dyDescent="0.5">
      <c r="B38" s="125"/>
      <c r="C38" s="37"/>
      <c r="D38" s="38"/>
      <c r="E38" s="9"/>
      <c r="F38" s="11" t="s">
        <v>4</v>
      </c>
      <c r="G38" s="12">
        <f>SUM(G23:G37)</f>
        <v>0</v>
      </c>
    </row>
    <row r="39" spans="2:8" ht="15" customHeight="1" thickBot="1" x14ac:dyDescent="0.5">
      <c r="B39" s="145"/>
      <c r="C39" s="146"/>
      <c r="D39" s="147"/>
      <c r="E39" s="9"/>
      <c r="F39" s="33"/>
      <c r="G39" s="34"/>
      <c r="H39" s="53" t="str">
        <f>IF(H40&gt;=24,"VALOR MAXIMO","VALOR")</f>
        <v>VALOR</v>
      </c>
    </row>
    <row r="40" spans="2:8" ht="15" customHeight="1" thickBot="1" x14ac:dyDescent="0.5">
      <c r="B40" s="13"/>
      <c r="E40" s="9"/>
      <c r="F40" s="148" t="s">
        <v>30</v>
      </c>
      <c r="G40" s="149"/>
      <c r="H40" s="35">
        <f>IF(G38&gt;=24,"24",G38)</f>
        <v>0</v>
      </c>
    </row>
    <row r="41" spans="2:8" ht="15" customHeight="1" x14ac:dyDescent="0.45">
      <c r="B41" s="13"/>
      <c r="C41" s="45" t="s">
        <v>2</v>
      </c>
      <c r="D41" s="45" t="s">
        <v>3</v>
      </c>
      <c r="E41" s="45" t="s">
        <v>36</v>
      </c>
      <c r="F41" s="47"/>
      <c r="G41" s="48"/>
      <c r="H41" s="49"/>
    </row>
    <row r="42" spans="2:8" ht="14.25" customHeight="1" x14ac:dyDescent="0.45">
      <c r="B42" s="124" t="s">
        <v>39</v>
      </c>
      <c r="C42" s="8"/>
      <c r="D42" s="8"/>
      <c r="E42" s="9">
        <f>IF((D42-C42)=0,0, (D42+1-C42))</f>
        <v>0</v>
      </c>
      <c r="F42" s="7">
        <v>1.4E-2</v>
      </c>
      <c r="G42" s="10">
        <f>F42*E42</f>
        <v>0</v>
      </c>
    </row>
    <row r="43" spans="2:8" x14ac:dyDescent="0.45">
      <c r="B43" s="125"/>
      <c r="C43" s="8"/>
      <c r="D43" s="8"/>
      <c r="E43" s="9">
        <f t="shared" ref="E43:E56" si="2">IF((D43-C43)=0,0, (D43+1-C43))</f>
        <v>0</v>
      </c>
      <c r="F43" s="7">
        <v>1.4E-2</v>
      </c>
      <c r="G43" s="10">
        <f t="shared" ref="G43:G52" si="3">F43*E43</f>
        <v>0</v>
      </c>
    </row>
    <row r="44" spans="2:8" x14ac:dyDescent="0.45">
      <c r="B44" s="125"/>
      <c r="C44" s="8"/>
      <c r="D44" s="8"/>
      <c r="E44" s="9">
        <f t="shared" si="2"/>
        <v>0</v>
      </c>
      <c r="F44" s="7">
        <v>1.4E-2</v>
      </c>
      <c r="G44" s="10">
        <f t="shared" si="3"/>
        <v>0</v>
      </c>
    </row>
    <row r="45" spans="2:8" x14ac:dyDescent="0.45">
      <c r="B45" s="125"/>
      <c r="C45" s="8"/>
      <c r="D45" s="8"/>
      <c r="E45" s="9">
        <f t="shared" si="2"/>
        <v>0</v>
      </c>
      <c r="F45" s="7">
        <v>1.4E-2</v>
      </c>
      <c r="G45" s="10">
        <f t="shared" si="3"/>
        <v>0</v>
      </c>
    </row>
    <row r="46" spans="2:8" x14ac:dyDescent="0.45">
      <c r="B46" s="125"/>
      <c r="C46" s="8"/>
      <c r="D46" s="8"/>
      <c r="E46" s="9">
        <f t="shared" si="2"/>
        <v>0</v>
      </c>
      <c r="F46" s="7">
        <v>1.4E-2</v>
      </c>
      <c r="G46" s="10">
        <f t="shared" si="3"/>
        <v>0</v>
      </c>
    </row>
    <row r="47" spans="2:8" x14ac:dyDescent="0.45">
      <c r="B47" s="125"/>
      <c r="C47" s="8"/>
      <c r="D47" s="8"/>
      <c r="E47" s="9">
        <f t="shared" si="2"/>
        <v>0</v>
      </c>
      <c r="F47" s="7">
        <v>1.4E-2</v>
      </c>
      <c r="G47" s="10">
        <f t="shared" si="3"/>
        <v>0</v>
      </c>
    </row>
    <row r="48" spans="2:8" x14ac:dyDescent="0.45">
      <c r="B48" s="125"/>
      <c r="C48" s="8"/>
      <c r="D48" s="8"/>
      <c r="E48" s="9">
        <f t="shared" si="2"/>
        <v>0</v>
      </c>
      <c r="F48" s="7">
        <v>1.4E-2</v>
      </c>
      <c r="G48" s="10">
        <f t="shared" si="3"/>
        <v>0</v>
      </c>
    </row>
    <row r="49" spans="2:8" x14ac:dyDescent="0.45">
      <c r="B49" s="125"/>
      <c r="C49" s="8"/>
      <c r="D49" s="8"/>
      <c r="E49" s="9">
        <f t="shared" si="2"/>
        <v>0</v>
      </c>
      <c r="F49" s="7">
        <v>1.4E-2</v>
      </c>
      <c r="G49" s="10">
        <f t="shared" si="3"/>
        <v>0</v>
      </c>
    </row>
    <row r="50" spans="2:8" x14ac:dyDescent="0.45">
      <c r="B50" s="125"/>
      <c r="C50" s="8"/>
      <c r="D50" s="8"/>
      <c r="E50" s="9">
        <f t="shared" si="2"/>
        <v>0</v>
      </c>
      <c r="F50" s="7">
        <v>1.4E-2</v>
      </c>
      <c r="G50" s="10">
        <f t="shared" si="3"/>
        <v>0</v>
      </c>
    </row>
    <row r="51" spans="2:8" x14ac:dyDescent="0.45">
      <c r="B51" s="125"/>
      <c r="C51" s="8"/>
      <c r="D51" s="8"/>
      <c r="E51" s="9">
        <f t="shared" si="2"/>
        <v>0</v>
      </c>
      <c r="F51" s="7">
        <v>1.4E-2</v>
      </c>
      <c r="G51" s="10">
        <f t="shared" si="3"/>
        <v>0</v>
      </c>
    </row>
    <row r="52" spans="2:8" x14ac:dyDescent="0.45">
      <c r="B52" s="125"/>
      <c r="C52" s="8"/>
      <c r="D52" s="8"/>
      <c r="E52" s="9">
        <f t="shared" si="2"/>
        <v>0</v>
      </c>
      <c r="F52" s="7">
        <v>1.4E-2</v>
      </c>
      <c r="G52" s="10">
        <f t="shared" si="3"/>
        <v>0</v>
      </c>
    </row>
    <row r="53" spans="2:8" x14ac:dyDescent="0.45">
      <c r="B53" s="125"/>
      <c r="C53" s="8"/>
      <c r="D53" s="8"/>
      <c r="E53" s="9">
        <f t="shared" si="2"/>
        <v>0</v>
      </c>
      <c r="F53" s="7">
        <v>1.4E-2</v>
      </c>
      <c r="G53" s="10">
        <f>F53*E53</f>
        <v>0</v>
      </c>
    </row>
    <row r="54" spans="2:8" x14ac:dyDescent="0.45">
      <c r="B54" s="125"/>
      <c r="C54" s="8"/>
      <c r="D54" s="8"/>
      <c r="E54" s="9">
        <f t="shared" si="2"/>
        <v>0</v>
      </c>
      <c r="F54" s="7">
        <v>1.4E-2</v>
      </c>
      <c r="G54" s="10">
        <f>F54*E54</f>
        <v>0</v>
      </c>
    </row>
    <row r="55" spans="2:8" x14ac:dyDescent="0.45">
      <c r="B55" s="125"/>
      <c r="C55" s="8"/>
      <c r="D55" s="8"/>
      <c r="E55" s="9">
        <f t="shared" si="2"/>
        <v>0</v>
      </c>
      <c r="F55" s="7">
        <v>1.4E-2</v>
      </c>
      <c r="G55" s="10">
        <f>F55*E55</f>
        <v>0</v>
      </c>
    </row>
    <row r="56" spans="2:8" x14ac:dyDescent="0.45">
      <c r="B56" s="125"/>
      <c r="C56" s="36"/>
      <c r="D56" s="36"/>
      <c r="E56" s="9">
        <f t="shared" si="2"/>
        <v>0</v>
      </c>
      <c r="F56" s="7">
        <v>1.4E-2</v>
      </c>
      <c r="G56" s="10">
        <f>F56*E56</f>
        <v>0</v>
      </c>
    </row>
    <row r="57" spans="2:8" ht="14.65" thickBot="1" x14ac:dyDescent="0.5">
      <c r="B57" s="125"/>
      <c r="C57" s="37"/>
      <c r="D57" s="38"/>
      <c r="E57" s="9"/>
      <c r="F57" s="11" t="s">
        <v>4</v>
      </c>
      <c r="G57" s="12">
        <f>SUM(G42:G56)</f>
        <v>0</v>
      </c>
    </row>
    <row r="58" spans="2:8" ht="15" customHeight="1" thickBot="1" x14ac:dyDescent="0.5">
      <c r="B58" s="145"/>
      <c r="C58" s="146"/>
      <c r="D58" s="147"/>
      <c r="E58" s="9"/>
      <c r="F58" s="33"/>
      <c r="G58" s="34"/>
      <c r="H58" s="53" t="str">
        <f>IF(H59&gt;=24,"VALOR MAXIMO","VALOR")</f>
        <v>VALOR</v>
      </c>
    </row>
    <row r="59" spans="2:8" ht="15" customHeight="1" thickBot="1" x14ac:dyDescent="0.5">
      <c r="B59" s="13"/>
      <c r="E59" s="9"/>
      <c r="F59" s="148" t="s">
        <v>30</v>
      </c>
      <c r="G59" s="149"/>
      <c r="H59" s="35">
        <f>IF(G57&gt;=24,"24",G57)</f>
        <v>0</v>
      </c>
    </row>
    <row r="60" spans="2:8" x14ac:dyDescent="0.45">
      <c r="B60" s="46"/>
      <c r="C60" s="45" t="s">
        <v>2</v>
      </c>
      <c r="D60" s="45" t="s">
        <v>3</v>
      </c>
      <c r="E60" s="45" t="s">
        <v>36</v>
      </c>
    </row>
    <row r="61" spans="2:8" ht="14.25" customHeight="1" x14ac:dyDescent="0.45">
      <c r="B61" s="124" t="s">
        <v>40</v>
      </c>
      <c r="C61" s="8"/>
      <c r="D61" s="8"/>
      <c r="E61" s="9">
        <f>IF((D61-C61)=0,0, (D61+1-C61))</f>
        <v>0</v>
      </c>
      <c r="F61" s="7">
        <v>3.0000000000000001E-3</v>
      </c>
      <c r="G61" s="10">
        <f>F61*E61</f>
        <v>0</v>
      </c>
    </row>
    <row r="62" spans="2:8" x14ac:dyDescent="0.45">
      <c r="B62" s="125"/>
      <c r="C62" s="8"/>
      <c r="D62" s="8"/>
      <c r="E62" s="9">
        <f t="shared" ref="E62:E75" si="4">IF((D62-C62)=0,0, (D62+1-C62))</f>
        <v>0</v>
      </c>
      <c r="F62" s="7">
        <v>3.0000000000000001E-3</v>
      </c>
      <c r="G62" s="10">
        <f t="shared" ref="G62:G71" si="5">F62*E62</f>
        <v>0</v>
      </c>
    </row>
    <row r="63" spans="2:8" x14ac:dyDescent="0.45">
      <c r="B63" s="125"/>
      <c r="C63" s="8"/>
      <c r="D63" s="8"/>
      <c r="E63" s="9">
        <f t="shared" si="4"/>
        <v>0</v>
      </c>
      <c r="F63" s="7">
        <v>3.0000000000000001E-3</v>
      </c>
      <c r="G63" s="10">
        <f t="shared" si="5"/>
        <v>0</v>
      </c>
    </row>
    <row r="64" spans="2:8" x14ac:dyDescent="0.45">
      <c r="B64" s="125"/>
      <c r="C64" s="8"/>
      <c r="D64" s="8"/>
      <c r="E64" s="9">
        <f t="shared" si="4"/>
        <v>0</v>
      </c>
      <c r="F64" s="7">
        <v>3.0000000000000001E-3</v>
      </c>
      <c r="G64" s="10">
        <f t="shared" si="5"/>
        <v>0</v>
      </c>
    </row>
    <row r="65" spans="2:8" x14ac:dyDescent="0.45">
      <c r="B65" s="125"/>
      <c r="C65" s="8"/>
      <c r="D65" s="8"/>
      <c r="E65" s="9">
        <f t="shared" si="4"/>
        <v>0</v>
      </c>
      <c r="F65" s="7">
        <v>3.0000000000000001E-3</v>
      </c>
      <c r="G65" s="10">
        <f t="shared" si="5"/>
        <v>0</v>
      </c>
    </row>
    <row r="66" spans="2:8" x14ac:dyDescent="0.45">
      <c r="B66" s="125"/>
      <c r="C66" s="8"/>
      <c r="D66" s="8"/>
      <c r="E66" s="9">
        <f t="shared" si="4"/>
        <v>0</v>
      </c>
      <c r="F66" s="7">
        <v>3.0000000000000001E-3</v>
      </c>
      <c r="G66" s="10">
        <f t="shared" si="5"/>
        <v>0</v>
      </c>
    </row>
    <row r="67" spans="2:8" x14ac:dyDescent="0.45">
      <c r="B67" s="125"/>
      <c r="C67" s="8"/>
      <c r="D67" s="8"/>
      <c r="E67" s="9">
        <f t="shared" si="4"/>
        <v>0</v>
      </c>
      <c r="F67" s="7">
        <v>3.0000000000000001E-3</v>
      </c>
      <c r="G67" s="10">
        <f t="shared" si="5"/>
        <v>0</v>
      </c>
    </row>
    <row r="68" spans="2:8" x14ac:dyDescent="0.45">
      <c r="B68" s="125"/>
      <c r="C68" s="8"/>
      <c r="D68" s="8"/>
      <c r="E68" s="9">
        <f t="shared" si="4"/>
        <v>0</v>
      </c>
      <c r="F68" s="7">
        <v>3.0000000000000001E-3</v>
      </c>
      <c r="G68" s="10">
        <f t="shared" si="5"/>
        <v>0</v>
      </c>
    </row>
    <row r="69" spans="2:8" x14ac:dyDescent="0.45">
      <c r="B69" s="125"/>
      <c r="C69" s="8"/>
      <c r="D69" s="8"/>
      <c r="E69" s="9">
        <f t="shared" si="4"/>
        <v>0</v>
      </c>
      <c r="F69" s="7">
        <v>3.0000000000000001E-3</v>
      </c>
      <c r="G69" s="10">
        <f t="shared" si="5"/>
        <v>0</v>
      </c>
    </row>
    <row r="70" spans="2:8" x14ac:dyDescent="0.45">
      <c r="B70" s="125"/>
      <c r="C70" s="8"/>
      <c r="D70" s="8"/>
      <c r="E70" s="9">
        <f t="shared" si="4"/>
        <v>0</v>
      </c>
      <c r="F70" s="7">
        <v>3.0000000000000001E-3</v>
      </c>
      <c r="G70" s="10">
        <f t="shared" si="5"/>
        <v>0</v>
      </c>
    </row>
    <row r="71" spans="2:8" x14ac:dyDescent="0.45">
      <c r="B71" s="125"/>
      <c r="C71" s="8"/>
      <c r="D71" s="8"/>
      <c r="E71" s="9">
        <f t="shared" si="4"/>
        <v>0</v>
      </c>
      <c r="F71" s="7">
        <v>3.0000000000000001E-3</v>
      </c>
      <c r="G71" s="10">
        <f t="shared" si="5"/>
        <v>0</v>
      </c>
    </row>
    <row r="72" spans="2:8" x14ac:dyDescent="0.45">
      <c r="B72" s="125"/>
      <c r="C72" s="8"/>
      <c r="D72" s="8"/>
      <c r="E72" s="9">
        <f t="shared" si="4"/>
        <v>0</v>
      </c>
      <c r="F72" s="7">
        <v>3.0000000000000001E-3</v>
      </c>
      <c r="G72" s="10">
        <f>F72*E72</f>
        <v>0</v>
      </c>
    </row>
    <row r="73" spans="2:8" x14ac:dyDescent="0.45">
      <c r="B73" s="125"/>
      <c r="C73" s="8"/>
      <c r="D73" s="8"/>
      <c r="E73" s="9">
        <f t="shared" si="4"/>
        <v>0</v>
      </c>
      <c r="F73" s="7">
        <v>3.0000000000000001E-3</v>
      </c>
      <c r="G73" s="10">
        <f>F73*E73</f>
        <v>0</v>
      </c>
    </row>
    <row r="74" spans="2:8" x14ac:dyDescent="0.45">
      <c r="B74" s="125"/>
      <c r="C74" s="8"/>
      <c r="D74" s="8"/>
      <c r="E74" s="9">
        <f t="shared" si="4"/>
        <v>0</v>
      </c>
      <c r="F74" s="7">
        <v>3.0000000000000001E-3</v>
      </c>
      <c r="G74" s="10">
        <f>F74*E74</f>
        <v>0</v>
      </c>
    </row>
    <row r="75" spans="2:8" x14ac:dyDescent="0.45">
      <c r="B75" s="125"/>
      <c r="C75" s="36"/>
      <c r="D75" s="36"/>
      <c r="E75" s="9">
        <f t="shared" si="4"/>
        <v>0</v>
      </c>
      <c r="F75" s="7">
        <v>3.0000000000000001E-3</v>
      </c>
      <c r="G75" s="10">
        <f>F75*E75</f>
        <v>0</v>
      </c>
    </row>
    <row r="76" spans="2:8" ht="14.65" thickBot="1" x14ac:dyDescent="0.5">
      <c r="B76" s="125"/>
      <c r="C76" s="37"/>
      <c r="D76" s="38"/>
      <c r="E76" s="9"/>
      <c r="F76" s="11" t="s">
        <v>4</v>
      </c>
      <c r="G76" s="12">
        <f>SUM(G61:G75)</f>
        <v>0</v>
      </c>
    </row>
    <row r="77" spans="2:8" ht="15" customHeight="1" thickBot="1" x14ac:dyDescent="0.5">
      <c r="B77" s="145"/>
      <c r="C77" s="146"/>
      <c r="D77" s="147"/>
      <c r="E77" s="9"/>
      <c r="F77" s="33"/>
      <c r="G77" s="34"/>
      <c r="H77" s="53" t="str">
        <f>IF(H78&gt;=24,"VALOR MAXIMO","VALOR")</f>
        <v>VALOR</v>
      </c>
    </row>
    <row r="78" spans="2:8" ht="15" customHeight="1" thickBot="1" x14ac:dyDescent="0.5">
      <c r="B78" s="13"/>
      <c r="E78" s="9"/>
      <c r="F78" s="148" t="s">
        <v>30</v>
      </c>
      <c r="G78" s="149"/>
      <c r="H78" s="35">
        <f>IF(G76&gt;=24,"24",G76)</f>
        <v>0</v>
      </c>
    </row>
    <row r="79" spans="2:8" ht="15" customHeight="1" x14ac:dyDescent="0.45">
      <c r="B79" s="13"/>
      <c r="E79" s="50"/>
      <c r="F79" s="47"/>
      <c r="G79" s="48"/>
      <c r="H79" s="49"/>
    </row>
    <row r="80" spans="2:8" ht="15" customHeight="1" x14ac:dyDescent="0.45">
      <c r="B80" s="13"/>
      <c r="E80" s="50"/>
      <c r="F80" s="47"/>
      <c r="G80" s="48"/>
      <c r="H80" s="49"/>
    </row>
    <row r="81" spans="2:9" ht="14.65" thickBot="1" x14ac:dyDescent="0.5">
      <c r="H81" s="126" t="str">
        <f>IF(H82&gt;=6,"VALOR MAXIMO","VALOR")</f>
        <v>VALOR</v>
      </c>
      <c r="I81" s="127"/>
    </row>
    <row r="82" spans="2:9" ht="18.399999999999999" thickBot="1" x14ac:dyDescent="0.6">
      <c r="E82" s="172" t="s">
        <v>45</v>
      </c>
      <c r="F82" s="173"/>
      <c r="G82" s="60">
        <f>H102</f>
        <v>0</v>
      </c>
      <c r="H82" s="128">
        <f>IF(G82&gt;=6,"6",G82)</f>
        <v>0</v>
      </c>
      <c r="I82" s="129"/>
    </row>
    <row r="83" spans="2:9" ht="11.1" customHeight="1" x14ac:dyDescent="0.45"/>
    <row r="84" spans="2:9" x14ac:dyDescent="0.45">
      <c r="B84" s="58" t="s">
        <v>76</v>
      </c>
      <c r="C84" s="59" t="s">
        <v>2</v>
      </c>
      <c r="D84" s="59" t="s">
        <v>3</v>
      </c>
      <c r="E84" s="59" t="s">
        <v>36</v>
      </c>
      <c r="F84" s="59" t="s">
        <v>37</v>
      </c>
      <c r="G84" s="58"/>
    </row>
    <row r="85" spans="2:9" ht="14.25" customHeight="1" x14ac:dyDescent="0.45">
      <c r="B85" s="124" t="s">
        <v>55</v>
      </c>
      <c r="C85" s="8"/>
      <c r="D85" s="8"/>
      <c r="E85" s="9">
        <f>IF((D85-C85)=0,0, (D85+1-C85))</f>
        <v>0</v>
      </c>
      <c r="F85" s="7">
        <v>5.0000000000000001E-3</v>
      </c>
      <c r="G85" s="54">
        <f>F85*E85</f>
        <v>0</v>
      </c>
    </row>
    <row r="86" spans="2:9" x14ac:dyDescent="0.45">
      <c r="B86" s="125"/>
      <c r="C86" s="8"/>
      <c r="D86" s="8"/>
      <c r="E86" s="9">
        <f t="shared" ref="E86:E99" si="6">IF((D86-C86)=0,0, (D86+1-C86))</f>
        <v>0</v>
      </c>
      <c r="F86" s="7">
        <v>5.0000000000000001E-3</v>
      </c>
      <c r="G86" s="54">
        <f t="shared" ref="G86:G95" si="7">F86*E86</f>
        <v>0</v>
      </c>
    </row>
    <row r="87" spans="2:9" x14ac:dyDescent="0.45">
      <c r="B87" s="125"/>
      <c r="C87" s="8"/>
      <c r="D87" s="8"/>
      <c r="E87" s="9">
        <f t="shared" si="6"/>
        <v>0</v>
      </c>
      <c r="F87" s="7">
        <v>5.0000000000000001E-3</v>
      </c>
      <c r="G87" s="54">
        <f t="shared" si="7"/>
        <v>0</v>
      </c>
    </row>
    <row r="88" spans="2:9" x14ac:dyDescent="0.45">
      <c r="B88" s="125"/>
      <c r="C88" s="8"/>
      <c r="D88" s="8"/>
      <c r="E88" s="9">
        <f t="shared" si="6"/>
        <v>0</v>
      </c>
      <c r="F88" s="7">
        <v>5.0000000000000001E-3</v>
      </c>
      <c r="G88" s="54">
        <f t="shared" si="7"/>
        <v>0</v>
      </c>
    </row>
    <row r="89" spans="2:9" x14ac:dyDescent="0.45">
      <c r="B89" s="125"/>
      <c r="C89" s="8"/>
      <c r="D89" s="8"/>
      <c r="E89" s="9">
        <f t="shared" si="6"/>
        <v>0</v>
      </c>
      <c r="F89" s="7">
        <v>5.0000000000000001E-3</v>
      </c>
      <c r="G89" s="54">
        <f t="shared" si="7"/>
        <v>0</v>
      </c>
    </row>
    <row r="90" spans="2:9" x14ac:dyDescent="0.45">
      <c r="B90" s="125"/>
      <c r="C90" s="8"/>
      <c r="D90" s="8"/>
      <c r="E90" s="9">
        <f t="shared" si="6"/>
        <v>0</v>
      </c>
      <c r="F90" s="7">
        <v>5.0000000000000001E-3</v>
      </c>
      <c r="G90" s="54">
        <f t="shared" si="7"/>
        <v>0</v>
      </c>
    </row>
    <row r="91" spans="2:9" x14ac:dyDescent="0.45">
      <c r="B91" s="125"/>
      <c r="C91" s="8"/>
      <c r="D91" s="8"/>
      <c r="E91" s="9">
        <f t="shared" si="6"/>
        <v>0</v>
      </c>
      <c r="F91" s="7">
        <v>5.0000000000000001E-3</v>
      </c>
      <c r="G91" s="54">
        <f t="shared" si="7"/>
        <v>0</v>
      </c>
    </row>
    <row r="92" spans="2:9" x14ac:dyDescent="0.45">
      <c r="B92" s="125"/>
      <c r="C92" s="8"/>
      <c r="D92" s="8"/>
      <c r="E92" s="9">
        <f t="shared" si="6"/>
        <v>0</v>
      </c>
      <c r="F92" s="7">
        <v>5.0000000000000001E-3</v>
      </c>
      <c r="G92" s="54">
        <f t="shared" si="7"/>
        <v>0</v>
      </c>
    </row>
    <row r="93" spans="2:9" x14ac:dyDescent="0.45">
      <c r="B93" s="125"/>
      <c r="C93" s="8"/>
      <c r="D93" s="8"/>
      <c r="E93" s="9">
        <f t="shared" si="6"/>
        <v>0</v>
      </c>
      <c r="F93" s="7">
        <v>5.0000000000000001E-3</v>
      </c>
      <c r="G93" s="54">
        <f t="shared" si="7"/>
        <v>0</v>
      </c>
    </row>
    <row r="94" spans="2:9" x14ac:dyDescent="0.45">
      <c r="B94" s="125"/>
      <c r="C94" s="8"/>
      <c r="D94" s="8"/>
      <c r="E94" s="9">
        <f t="shared" si="6"/>
        <v>0</v>
      </c>
      <c r="F94" s="7">
        <v>5.0000000000000001E-3</v>
      </c>
      <c r="G94" s="54">
        <f t="shared" si="7"/>
        <v>0</v>
      </c>
    </row>
    <row r="95" spans="2:9" x14ac:dyDescent="0.45">
      <c r="B95" s="125"/>
      <c r="C95" s="8"/>
      <c r="D95" s="8"/>
      <c r="E95" s="9">
        <f t="shared" si="6"/>
        <v>0</v>
      </c>
      <c r="F95" s="7">
        <v>5.0000000000000001E-3</v>
      </c>
      <c r="G95" s="54">
        <f t="shared" si="7"/>
        <v>0</v>
      </c>
    </row>
    <row r="96" spans="2:9" x14ac:dyDescent="0.45">
      <c r="B96" s="125"/>
      <c r="C96" s="8"/>
      <c r="D96" s="8"/>
      <c r="E96" s="9">
        <f t="shared" si="6"/>
        <v>0</v>
      </c>
      <c r="F96" s="7">
        <v>5.0000000000000001E-3</v>
      </c>
      <c r="G96" s="54">
        <f>F96*E96</f>
        <v>0</v>
      </c>
    </row>
    <row r="97" spans="2:10" x14ac:dyDescent="0.45">
      <c r="B97" s="125"/>
      <c r="C97" s="8"/>
      <c r="D97" s="8"/>
      <c r="E97" s="9">
        <f t="shared" si="6"/>
        <v>0</v>
      </c>
      <c r="F97" s="7">
        <v>5.0000000000000001E-3</v>
      </c>
      <c r="G97" s="54">
        <f>F97*E97</f>
        <v>0</v>
      </c>
    </row>
    <row r="98" spans="2:10" x14ac:dyDescent="0.45">
      <c r="B98" s="125"/>
      <c r="C98" s="8"/>
      <c r="D98" s="8"/>
      <c r="E98" s="9">
        <f t="shared" si="6"/>
        <v>0</v>
      </c>
      <c r="F98" s="7">
        <v>5.0000000000000001E-3</v>
      </c>
      <c r="G98" s="54">
        <f>F98*E98</f>
        <v>0</v>
      </c>
    </row>
    <row r="99" spans="2:10" x14ac:dyDescent="0.45">
      <c r="B99" s="125"/>
      <c r="C99" s="36"/>
      <c r="D99" s="36"/>
      <c r="E99" s="9">
        <f t="shared" si="6"/>
        <v>0</v>
      </c>
      <c r="F99" s="7">
        <v>5.0000000000000001E-3</v>
      </c>
      <c r="G99" s="54">
        <f>F99*E99</f>
        <v>0</v>
      </c>
    </row>
    <row r="100" spans="2:10" ht="14.65" thickBot="1" x14ac:dyDescent="0.5">
      <c r="B100" s="125"/>
      <c r="C100" s="37"/>
      <c r="D100" s="38"/>
      <c r="E100" s="9"/>
      <c r="F100" s="56" t="s">
        <v>4</v>
      </c>
      <c r="G100" s="55">
        <f>SUM(G85:G99)</f>
        <v>0</v>
      </c>
    </row>
    <row r="101" spans="2:10" ht="15" customHeight="1" thickBot="1" x14ac:dyDescent="0.5">
      <c r="B101" s="145"/>
      <c r="C101" s="146"/>
      <c r="D101" s="147"/>
      <c r="E101" s="9"/>
      <c r="F101" s="33"/>
      <c r="G101" s="34"/>
      <c r="H101" s="57" t="str">
        <f>IF(H102&gt;=6,"VALOR MAXIMO","VALOR")</f>
        <v>VALOR</v>
      </c>
    </row>
    <row r="102" spans="2:10" ht="15" customHeight="1" thickBot="1" x14ac:dyDescent="0.5">
      <c r="B102" s="13"/>
      <c r="E102" s="9"/>
      <c r="F102" s="148" t="s">
        <v>30</v>
      </c>
      <c r="G102" s="149"/>
      <c r="H102" s="35">
        <f>IF(G100&gt;=6,"6",G100)</f>
        <v>0</v>
      </c>
    </row>
    <row r="103" spans="2:10" ht="15" customHeight="1" x14ac:dyDescent="0.45">
      <c r="B103" s="13"/>
      <c r="E103" s="50"/>
      <c r="F103" s="47"/>
      <c r="G103" s="48"/>
      <c r="H103" s="49"/>
    </row>
    <row r="104" spans="2:10" x14ac:dyDescent="0.45">
      <c r="B104" s="46"/>
      <c r="C104" s="46"/>
      <c r="D104" s="16"/>
      <c r="E104" s="144"/>
      <c r="F104" s="144"/>
      <c r="G104" s="17"/>
    </row>
    <row r="105" spans="2:10" ht="15" customHeight="1" thickBot="1" x14ac:dyDescent="0.5">
      <c r="I105" s="142" t="str">
        <f>IF(I106&gt;=8.5,"VALOR MAXIMO","VALOR")</f>
        <v>VALOR</v>
      </c>
      <c r="J105" s="143"/>
    </row>
    <row r="106" spans="2:10" ht="18.399999999999999" thickBot="1" x14ac:dyDescent="0.6">
      <c r="B106" s="61" t="s">
        <v>56</v>
      </c>
      <c r="F106" s="164" t="s">
        <v>5</v>
      </c>
      <c r="G106" s="165"/>
      <c r="H106" s="62">
        <f>G109+G119+G128+G132+G144</f>
        <v>0</v>
      </c>
      <c r="I106" s="128">
        <f>IF(H106&gt;=8.5,"8,5",H106)</f>
        <v>0</v>
      </c>
      <c r="J106" s="129"/>
    </row>
    <row r="107" spans="2:10" ht="14.65" thickBot="1" x14ac:dyDescent="0.5"/>
    <row r="108" spans="2:10" ht="14.65" thickBot="1" x14ac:dyDescent="0.5">
      <c r="B108" s="18" t="s">
        <v>57</v>
      </c>
      <c r="C108" s="68" t="s">
        <v>49</v>
      </c>
      <c r="D108" s="68" t="s">
        <v>6</v>
      </c>
      <c r="E108" s="68" t="s">
        <v>7</v>
      </c>
      <c r="F108" s="68" t="s">
        <v>8</v>
      </c>
      <c r="G108" s="70" t="str">
        <f>IF(G109&gt;=3,"VALOR MAXIMO","VALOR")</f>
        <v>VALOR</v>
      </c>
    </row>
    <row r="109" spans="2:10" ht="70.25" customHeight="1" thickBot="1" x14ac:dyDescent="0.6">
      <c r="B109" s="136" t="s">
        <v>58</v>
      </c>
      <c r="C109" s="137"/>
      <c r="D109" s="19"/>
      <c r="E109" s="20">
        <v>0.01</v>
      </c>
      <c r="F109" s="7">
        <f>D109*E109</f>
        <v>0</v>
      </c>
      <c r="G109" s="21">
        <f>IF(F109&gt;=3,"3",F109)</f>
        <v>0</v>
      </c>
      <c r="H109" s="22"/>
    </row>
    <row r="110" spans="2:10" ht="18.600000000000001" customHeight="1" x14ac:dyDescent="0.55000000000000004">
      <c r="B110" s="157" t="s">
        <v>41</v>
      </c>
      <c r="C110" s="158"/>
      <c r="D110" s="158"/>
      <c r="E110" s="158"/>
      <c r="F110" s="158"/>
      <c r="G110" s="23"/>
      <c r="H110" s="23"/>
      <c r="I110" s="15"/>
    </row>
    <row r="111" spans="2:10" ht="14.45" customHeight="1" x14ac:dyDescent="0.55000000000000004">
      <c r="B111" s="159"/>
      <c r="C111" s="160"/>
      <c r="D111" s="160"/>
      <c r="E111" s="160"/>
      <c r="F111" s="160"/>
      <c r="G111" s="23"/>
      <c r="H111" s="23"/>
    </row>
    <row r="112" spans="2:10" ht="14.45" customHeight="1" thickBot="1" x14ac:dyDescent="0.6">
      <c r="B112" s="69"/>
      <c r="C112" s="69"/>
      <c r="D112" s="69"/>
      <c r="E112" s="69"/>
      <c r="F112" s="69"/>
      <c r="G112" s="23"/>
      <c r="H112" s="23"/>
      <c r="I112" s="23"/>
      <c r="J112" s="23"/>
    </row>
    <row r="113" spans="2:8" ht="14.45" customHeight="1" thickBot="1" x14ac:dyDescent="0.5">
      <c r="B113" s="18" t="s">
        <v>42</v>
      </c>
      <c r="C113" s="25" t="s">
        <v>9</v>
      </c>
      <c r="D113" s="39">
        <v>0.2</v>
      </c>
    </row>
    <row r="114" spans="2:8" ht="15" customHeight="1" x14ac:dyDescent="0.45">
      <c r="C114" s="25" t="s">
        <v>23</v>
      </c>
      <c r="D114" s="39">
        <v>0.4</v>
      </c>
    </row>
    <row r="115" spans="2:8" ht="14.45" customHeight="1" x14ac:dyDescent="0.45">
      <c r="C115" s="25" t="s">
        <v>24</v>
      </c>
      <c r="D115" s="39">
        <v>0.6</v>
      </c>
    </row>
    <row r="116" spans="2:8" ht="13.5" customHeight="1" x14ac:dyDescent="0.45">
      <c r="C116" s="25" t="s">
        <v>10</v>
      </c>
      <c r="D116" s="39">
        <v>0.8</v>
      </c>
    </row>
    <row r="117" spans="2:8" ht="14.45" customHeight="1" x14ac:dyDescent="0.45">
      <c r="C117" s="25" t="s">
        <v>25</v>
      </c>
      <c r="D117" s="39">
        <v>1</v>
      </c>
    </row>
    <row r="118" spans="2:8" ht="15" customHeight="1" thickBot="1" x14ac:dyDescent="0.5">
      <c r="C118" s="25" t="s">
        <v>26</v>
      </c>
      <c r="D118" s="39">
        <v>1.25</v>
      </c>
      <c r="G118" s="156" t="str">
        <f>IF(G119&gt;=1.25,"VALOR MAXIMO","VALOR")</f>
        <v>VALOR</v>
      </c>
      <c r="H118" s="106"/>
    </row>
    <row r="119" spans="2:8" ht="19.5" customHeight="1" thickBot="1" x14ac:dyDescent="0.6">
      <c r="C119" s="162" t="s">
        <v>11</v>
      </c>
      <c r="D119" s="163"/>
      <c r="E119" s="163"/>
      <c r="F119" s="26"/>
      <c r="G119" s="103">
        <f>IF(F119&gt;=1.25,"1,25",F119)</f>
        <v>0</v>
      </c>
      <c r="H119" s="104"/>
    </row>
    <row r="120" spans="2:8" ht="15.75" customHeight="1" thickBot="1" x14ac:dyDescent="0.5"/>
    <row r="121" spans="2:8" ht="14.65" thickBot="1" x14ac:dyDescent="0.5">
      <c r="B121" s="18" t="s">
        <v>43</v>
      </c>
      <c r="C121" s="18"/>
      <c r="E121" s="24" t="s">
        <v>12</v>
      </c>
      <c r="F121" s="24" t="s">
        <v>13</v>
      </c>
    </row>
    <row r="122" spans="2:8" x14ac:dyDescent="0.45">
      <c r="B122" s="25" t="s">
        <v>9</v>
      </c>
      <c r="C122" s="39">
        <v>0.2</v>
      </c>
      <c r="E122" s="14" t="s">
        <v>14</v>
      </c>
      <c r="F122" s="27"/>
    </row>
    <row r="123" spans="2:8" x14ac:dyDescent="0.45">
      <c r="B123" s="25" t="s">
        <v>15</v>
      </c>
      <c r="C123" s="39">
        <v>0.4</v>
      </c>
      <c r="E123" s="7" t="s">
        <v>16</v>
      </c>
      <c r="F123" s="19"/>
    </row>
    <row r="124" spans="2:8" x14ac:dyDescent="0.45">
      <c r="B124" s="25" t="s">
        <v>17</v>
      </c>
      <c r="C124" s="39">
        <v>0.6</v>
      </c>
      <c r="E124" s="7" t="s">
        <v>18</v>
      </c>
      <c r="F124" s="19"/>
    </row>
    <row r="125" spans="2:8" ht="14.45" customHeight="1" x14ac:dyDescent="0.45">
      <c r="B125" s="25" t="s">
        <v>10</v>
      </c>
      <c r="C125" s="39">
        <v>0.8</v>
      </c>
      <c r="E125" s="7" t="s">
        <v>27</v>
      </c>
      <c r="F125" s="19"/>
    </row>
    <row r="126" spans="2:8" x14ac:dyDescent="0.45">
      <c r="B126" s="25" t="s">
        <v>19</v>
      </c>
      <c r="C126" s="39">
        <v>1</v>
      </c>
      <c r="E126" s="7" t="s">
        <v>20</v>
      </c>
      <c r="F126" s="19"/>
    </row>
    <row r="127" spans="2:8" ht="19.5" customHeight="1" thickBot="1" x14ac:dyDescent="0.5">
      <c r="B127" s="25" t="s">
        <v>21</v>
      </c>
      <c r="C127" s="39">
        <v>1.25</v>
      </c>
      <c r="G127" s="156" t="str">
        <f>IF(G128&gt;=1.25,"VALOR MAXIMO","VALOR")</f>
        <v>VALOR</v>
      </c>
      <c r="H127" s="106"/>
    </row>
    <row r="128" spans="2:8" ht="26.25" customHeight="1" thickBot="1" x14ac:dyDescent="0.6">
      <c r="E128" s="28" t="s">
        <v>8</v>
      </c>
      <c r="F128" s="29">
        <f>SUM(F122:F126)</f>
        <v>0</v>
      </c>
      <c r="G128" s="103">
        <f>IF(F128&gt;=1.25,"1,25",F128)</f>
        <v>0</v>
      </c>
      <c r="H128" s="104"/>
    </row>
    <row r="129" spans="2:8" ht="18.600000000000001" customHeight="1" thickBot="1" x14ac:dyDescent="0.6">
      <c r="E129" s="30"/>
      <c r="F129" s="30"/>
      <c r="G129" s="23"/>
      <c r="H129" s="23"/>
    </row>
    <row r="130" spans="2:8" ht="22.5" customHeight="1" thickBot="1" x14ac:dyDescent="0.5">
      <c r="B130" s="43" t="s">
        <v>59</v>
      </c>
      <c r="C130" s="43"/>
    </row>
    <row r="131" spans="2:8" ht="29.45" customHeight="1" thickBot="1" x14ac:dyDescent="0.5">
      <c r="B131" s="153" t="s">
        <v>29</v>
      </c>
      <c r="C131" s="153"/>
      <c r="D131" s="40"/>
      <c r="E131" s="154" t="s">
        <v>28</v>
      </c>
      <c r="F131" s="155"/>
      <c r="G131" s="105" t="str">
        <f>IF(G132&gt;=2,"VALOR MAXIMO","VALOR")</f>
        <v>VALOR</v>
      </c>
      <c r="H131" s="106"/>
    </row>
    <row r="132" spans="2:8" ht="29.45" customHeight="1" thickBot="1" x14ac:dyDescent="0.6">
      <c r="B132" s="138" t="s">
        <v>22</v>
      </c>
      <c r="C132" s="138"/>
      <c r="E132" s="97">
        <v>0</v>
      </c>
      <c r="F132" s="98"/>
      <c r="G132" s="103">
        <f>IF(E132&gt;=2,"2",E132)</f>
        <v>0</v>
      </c>
      <c r="H132" s="104"/>
    </row>
    <row r="133" spans="2:8" ht="29.45" customHeight="1" x14ac:dyDescent="0.55000000000000004">
      <c r="B133" s="42" t="s">
        <v>60</v>
      </c>
      <c r="C133" s="72"/>
      <c r="E133" s="71"/>
      <c r="F133" s="71"/>
      <c r="G133" s="23"/>
      <c r="H133" s="23"/>
    </row>
    <row r="134" spans="2:8" ht="29.45" customHeight="1" x14ac:dyDescent="0.55000000000000004">
      <c r="B134" s="73" t="s">
        <v>62</v>
      </c>
      <c r="C134" s="81">
        <v>0.5</v>
      </c>
      <c r="E134" s="71"/>
      <c r="F134" s="71"/>
      <c r="G134" s="23"/>
      <c r="H134" s="23"/>
    </row>
    <row r="135" spans="2:8" ht="29.45" customHeight="1" x14ac:dyDescent="0.55000000000000004">
      <c r="B135" s="73" t="s">
        <v>63</v>
      </c>
      <c r="C135" s="74">
        <v>0.75</v>
      </c>
      <c r="E135" s="71"/>
      <c r="F135" s="71"/>
      <c r="G135" s="23"/>
      <c r="H135" s="23"/>
    </row>
    <row r="136" spans="2:8" ht="29.45" customHeight="1" x14ac:dyDescent="0.55000000000000004">
      <c r="B136" s="73" t="s">
        <v>64</v>
      </c>
      <c r="C136" s="81">
        <v>1</v>
      </c>
      <c r="E136" s="71"/>
      <c r="F136" s="71"/>
      <c r="G136" s="23"/>
      <c r="H136" s="23"/>
    </row>
    <row r="137" spans="2:8" ht="29.45" customHeight="1" x14ac:dyDescent="0.55000000000000004">
      <c r="B137" s="42" t="s">
        <v>61</v>
      </c>
      <c r="C137" s="74"/>
      <c r="E137" s="71"/>
      <c r="F137" s="71"/>
      <c r="G137" s="23"/>
      <c r="H137" s="23"/>
    </row>
    <row r="138" spans="2:8" ht="33" customHeight="1" x14ac:dyDescent="0.45">
      <c r="B138" s="73" t="s">
        <v>62</v>
      </c>
      <c r="C138" s="41">
        <v>1</v>
      </c>
    </row>
    <row r="139" spans="2:8" ht="33" customHeight="1" x14ac:dyDescent="0.45">
      <c r="B139" s="73" t="s">
        <v>63</v>
      </c>
      <c r="C139" s="41">
        <v>1.5</v>
      </c>
    </row>
    <row r="140" spans="2:8" ht="45.75" customHeight="1" x14ac:dyDescent="0.45">
      <c r="B140" s="73" t="s">
        <v>64</v>
      </c>
      <c r="C140" s="41">
        <v>2</v>
      </c>
    </row>
    <row r="141" spans="2:8" ht="29.45" customHeight="1" x14ac:dyDescent="0.45">
      <c r="C141" s="31"/>
      <c r="E141" s="31"/>
      <c r="F141" s="32"/>
    </row>
    <row r="142" spans="2:8" ht="22.5" customHeight="1" thickBot="1" x14ac:dyDescent="0.5">
      <c r="B142" s="114" t="s">
        <v>66</v>
      </c>
      <c r="C142" s="114"/>
      <c r="D142" s="114"/>
    </row>
    <row r="143" spans="2:8" ht="49.5" customHeight="1" thickBot="1" x14ac:dyDescent="0.5">
      <c r="B143" s="94" t="s">
        <v>65</v>
      </c>
      <c r="C143" s="94"/>
      <c r="D143" s="40"/>
      <c r="E143" s="95" t="s">
        <v>50</v>
      </c>
      <c r="F143" s="96"/>
      <c r="G143" s="105" t="str">
        <f>IF(G144&gt;=1,"VALOR MAXIMO","VALOR")</f>
        <v>VALOR</v>
      </c>
      <c r="H143" s="106"/>
    </row>
    <row r="144" spans="2:8" ht="46.9" customHeight="1" thickBot="1" x14ac:dyDescent="0.6">
      <c r="B144" s="113" t="s">
        <v>73</v>
      </c>
      <c r="C144" s="113"/>
      <c r="E144" s="97">
        <v>0</v>
      </c>
      <c r="F144" s="98"/>
      <c r="G144" s="103">
        <f>IF(E144&gt;=1,"1",E144)</f>
        <v>0</v>
      </c>
      <c r="H144" s="104"/>
    </row>
    <row r="145" spans="2:8" ht="33" customHeight="1" x14ac:dyDescent="0.45"/>
    <row r="146" spans="2:8" ht="33" customHeight="1" x14ac:dyDescent="0.45">
      <c r="B146" s="109" t="s">
        <v>67</v>
      </c>
      <c r="C146" s="110"/>
      <c r="D146" s="110"/>
    </row>
    <row r="147" spans="2:8" x14ac:dyDescent="0.45">
      <c r="E147" s="75" t="s">
        <v>70</v>
      </c>
      <c r="G147" s="80" t="str">
        <f>IF(G148&gt;=0.75,"VALOR MAXIMO","VALOR")</f>
        <v>VALOR</v>
      </c>
    </row>
    <row r="148" spans="2:8" ht="58.25" customHeight="1" thickBot="1" x14ac:dyDescent="0.6">
      <c r="B148" s="107" t="s">
        <v>71</v>
      </c>
      <c r="C148" s="107"/>
      <c r="D148" s="19"/>
      <c r="E148" s="20">
        <v>5.0000000000000001E-3</v>
      </c>
      <c r="F148" s="7">
        <f>D148*E148</f>
        <v>0</v>
      </c>
      <c r="G148" s="79">
        <f>IF(F148&gt;=0.75,"0,75",F148)</f>
        <v>0</v>
      </c>
      <c r="H148" s="22"/>
    </row>
    <row r="149" spans="2:8" ht="17.45" customHeight="1" x14ac:dyDescent="0.55000000000000004">
      <c r="B149" s="76"/>
      <c r="C149" s="76"/>
      <c r="D149" s="32"/>
      <c r="E149" s="32"/>
      <c r="F149" s="32"/>
      <c r="G149" s="22"/>
      <c r="H149" s="22"/>
    </row>
    <row r="150" spans="2:8" x14ac:dyDescent="0.45">
      <c r="G150" s="80" t="s">
        <v>72</v>
      </c>
      <c r="H150" s="80" t="str">
        <f>IF(H151&gt;=0.75,"VALOR MAXIMO","VALOR")</f>
        <v>VALOR</v>
      </c>
    </row>
    <row r="151" spans="2:8" ht="25.8" customHeight="1" thickBot="1" x14ac:dyDescent="0.6">
      <c r="B151" s="108" t="s">
        <v>68</v>
      </c>
      <c r="C151" s="108"/>
      <c r="D151" s="108"/>
      <c r="E151" s="108"/>
      <c r="F151" s="108"/>
      <c r="G151" s="92"/>
      <c r="H151" s="79">
        <f>IF(G151&gt;=0.75,"0,75",G151)</f>
        <v>0</v>
      </c>
    </row>
    <row r="153" spans="2:8" x14ac:dyDescent="0.45">
      <c r="G153" s="80" t="str">
        <f>IF(G154&gt;=1.5,"VALOR MAXIMO","VALOR")</f>
        <v>VALOR</v>
      </c>
    </row>
    <row r="154" spans="2:8" ht="25.8" customHeight="1" thickBot="1" x14ac:dyDescent="0.5">
      <c r="B154" s="108" t="s">
        <v>69</v>
      </c>
      <c r="C154" s="108"/>
      <c r="D154" s="108"/>
      <c r="E154" s="108"/>
      <c r="F154" s="108"/>
      <c r="G154" s="92"/>
    </row>
    <row r="155" spans="2:8" ht="25.8" customHeight="1" thickBot="1" x14ac:dyDescent="0.5">
      <c r="B155" s="77"/>
      <c r="C155" s="77"/>
      <c r="D155" s="77"/>
      <c r="E155" s="77"/>
      <c r="F155" s="77"/>
      <c r="G155" s="78"/>
    </row>
    <row r="156" spans="2:8" ht="14.65" thickBot="1" x14ac:dyDescent="0.5">
      <c r="E156" s="111"/>
      <c r="F156" s="112"/>
      <c r="G156" s="99" t="str">
        <f>IF(G157&gt;=1.5,"VALOR MAXIMO","VALOR")</f>
        <v>VALOR</v>
      </c>
      <c r="H156" s="100"/>
    </row>
    <row r="157" spans="2:8" ht="18.399999999999999" thickBot="1" x14ac:dyDescent="0.6">
      <c r="E157" s="101">
        <f>G148+H151+G154</f>
        <v>0</v>
      </c>
      <c r="F157" s="102"/>
      <c r="G157" s="103">
        <f>IF(E157&gt;=1.5,"1,5",E157)</f>
        <v>0</v>
      </c>
      <c r="H157" s="104"/>
    </row>
  </sheetData>
  <sheetProtection algorithmName="SHA-512" hashValue="tDi65l4d+5gB3oejuz0qio6M5XH2ZzZrbBDvCudq+f9l8X8BPc6WYGQbh2p0ls05LI2n07Z0MRvUrANTXsvAOA==" saltValue="9hsD0YPPSitJNlW1UWD8og==" spinCount="100000" sheet="1" objects="1" scenarios="1"/>
  <mergeCells count="69">
    <mergeCell ref="E2:E4"/>
    <mergeCell ref="E132:F132"/>
    <mergeCell ref="G128:H128"/>
    <mergeCell ref="G131:H131"/>
    <mergeCell ref="G132:H132"/>
    <mergeCell ref="G118:H118"/>
    <mergeCell ref="C119:E119"/>
    <mergeCell ref="G119:H119"/>
    <mergeCell ref="F106:G106"/>
    <mergeCell ref="C5:F5"/>
    <mergeCell ref="B10:C10"/>
    <mergeCell ref="B11:C11"/>
    <mergeCell ref="B12:C12"/>
    <mergeCell ref="E82:F82"/>
    <mergeCell ref="E18:F18"/>
    <mergeCell ref="E21:F21"/>
    <mergeCell ref="I106:J106"/>
    <mergeCell ref="E7:G7"/>
    <mergeCell ref="H17:I17"/>
    <mergeCell ref="H18:I18"/>
    <mergeCell ref="B131:C131"/>
    <mergeCell ref="E131:F131"/>
    <mergeCell ref="B58:D58"/>
    <mergeCell ref="F59:G59"/>
    <mergeCell ref="B61:B76"/>
    <mergeCell ref="B77:D77"/>
    <mergeCell ref="F78:G78"/>
    <mergeCell ref="H81:I81"/>
    <mergeCell ref="H82:I82"/>
    <mergeCell ref="G127:H127"/>
    <mergeCell ref="B110:F111"/>
    <mergeCell ref="B23:B38"/>
    <mergeCell ref="I105:J105"/>
    <mergeCell ref="E104:F104"/>
    <mergeCell ref="B39:D39"/>
    <mergeCell ref="F40:G40"/>
    <mergeCell ref="B85:B100"/>
    <mergeCell ref="B101:D101"/>
    <mergeCell ref="F102:G102"/>
    <mergeCell ref="B142:D142"/>
    <mergeCell ref="B1:I1"/>
    <mergeCell ref="B2:C4"/>
    <mergeCell ref="D2:D4"/>
    <mergeCell ref="B42:B57"/>
    <mergeCell ref="H20:I20"/>
    <mergeCell ref="H21:I21"/>
    <mergeCell ref="I10:J10"/>
    <mergeCell ref="I11:J11"/>
    <mergeCell ref="I15:J15"/>
    <mergeCell ref="I14:J14"/>
    <mergeCell ref="B14:C14"/>
    <mergeCell ref="B18:C18"/>
    <mergeCell ref="B109:C109"/>
    <mergeCell ref="B132:C132"/>
    <mergeCell ref="F14:H14"/>
    <mergeCell ref="B143:C143"/>
    <mergeCell ref="E143:F143"/>
    <mergeCell ref="E144:F144"/>
    <mergeCell ref="G156:H156"/>
    <mergeCell ref="E157:F157"/>
    <mergeCell ref="G157:H157"/>
    <mergeCell ref="G144:H144"/>
    <mergeCell ref="G143:H143"/>
    <mergeCell ref="B148:C148"/>
    <mergeCell ref="B151:F151"/>
    <mergeCell ref="B154:F154"/>
    <mergeCell ref="B146:D146"/>
    <mergeCell ref="E156:F156"/>
    <mergeCell ref="B144:C144"/>
  </mergeCells>
  <conditionalFormatting sqref="C23:D33">
    <cfRule type="containsText" dxfId="61" priority="104" operator="containsText" text="VALOR MAXIMO">
      <formula>NOT(ISERROR(SEARCH("VALOR MAXIMO",C23)))</formula>
    </cfRule>
  </conditionalFormatting>
  <conditionalFormatting sqref="I105:J105">
    <cfRule type="containsText" dxfId="60" priority="102" operator="containsText" text="&quot;VALOR MAXIMO&quot;">
      <formula>NOT(ISERROR(SEARCH("""VALOR MAXIMO""",I105)))</formula>
    </cfRule>
    <cfRule type="containsText" dxfId="59" priority="103" operator="containsText" text="VALOR MAXIMO">
      <formula>NOT(ISERROR(SEARCH("VALOR MAXIMO",I105)))</formula>
    </cfRule>
  </conditionalFormatting>
  <conditionalFormatting sqref="H17:I17 I110">
    <cfRule type="containsText" dxfId="58" priority="96" operator="containsText" text="VALOR MAXIMO">
      <formula>NOT(ISERROR(SEARCH("VALOR MAXIMO",H17)))</formula>
    </cfRule>
    <cfRule type="containsText" dxfId="57" priority="97" operator="containsText" text="&quot;VALOR MAXIMO&quot;">
      <formula>NOT(ISERROR(SEARCH("""VALOR MAXIMO""",H17)))</formula>
    </cfRule>
  </conditionalFormatting>
  <conditionalFormatting sqref="C34:D34">
    <cfRule type="containsText" dxfId="56" priority="95" operator="containsText" text="VALOR MAXIMO">
      <formula>NOT(ISERROR(SEARCH("VALOR MAXIMO",C34)))</formula>
    </cfRule>
  </conditionalFormatting>
  <conditionalFormatting sqref="C35:D35">
    <cfRule type="containsText" dxfId="55" priority="94" operator="containsText" text="VALOR MAXIMO">
      <formula>NOT(ISERROR(SEARCH("VALOR MAXIMO",C35)))</formula>
    </cfRule>
  </conditionalFormatting>
  <conditionalFormatting sqref="C36:D36">
    <cfRule type="containsText" dxfId="54" priority="93" operator="containsText" text="VALOR MAXIMO">
      <formula>NOT(ISERROR(SEARCH("VALOR MAXIMO",C36)))</formula>
    </cfRule>
  </conditionalFormatting>
  <conditionalFormatting sqref="C37:D37">
    <cfRule type="containsText" dxfId="53" priority="92" operator="containsText" text="VALOR MAXIMO">
      <formula>NOT(ISERROR(SEARCH("VALOR MAXIMO",C37)))</formula>
    </cfRule>
  </conditionalFormatting>
  <conditionalFormatting sqref="G118:H118">
    <cfRule type="containsText" dxfId="52" priority="85" operator="containsText" text="&quot;VALOR MAXIMO&quot;">
      <formula>NOT(ISERROR(SEARCH("""VALOR MAXIMO""",G118)))</formula>
    </cfRule>
    <cfRule type="containsText" dxfId="51" priority="86" operator="containsText" text="VALOR MAXIMO">
      <formula>NOT(ISERROR(SEARCH("VALOR MAXIMO",G118)))</formula>
    </cfRule>
  </conditionalFormatting>
  <conditionalFormatting sqref="G127:H127">
    <cfRule type="containsText" dxfId="50" priority="83" operator="containsText" text="&quot;VALOR MAXIMO&quot;">
      <formula>NOT(ISERROR(SEARCH("""VALOR MAXIMO""",G127)))</formula>
    </cfRule>
    <cfRule type="containsText" dxfId="49" priority="84" operator="containsText" text="VALOR MAXIMO">
      <formula>NOT(ISERROR(SEARCH("VALOR MAXIMO",G127)))</formula>
    </cfRule>
  </conditionalFormatting>
  <conditionalFormatting sqref="G131:H131">
    <cfRule type="containsText" dxfId="48" priority="81" operator="containsText" text="&quot;VALOR MAXIMO&quot;">
      <formula>NOT(ISERROR(SEARCH("""VALOR MAXIMO""",G131)))</formula>
    </cfRule>
    <cfRule type="containsText" dxfId="47" priority="82" operator="containsText" text="VALOR MAXIMO">
      <formula>NOT(ISERROR(SEARCH("VALOR MAXIMO",G131)))</formula>
    </cfRule>
  </conditionalFormatting>
  <conditionalFormatting sqref="E104:F104">
    <cfRule type="containsText" dxfId="46" priority="79" operator="containsText" text="VALOR MAXIMO">
      <formula>NOT(ISERROR(SEARCH("VALOR MAXIMO",E104)))</formula>
    </cfRule>
    <cfRule type="containsText" dxfId="45" priority="80" operator="containsText" text="&quot;VALOR MAXIMO&quot;">
      <formula>NOT(ISERROR(SEARCH("""VALOR MAXIMO""",E104)))</formula>
    </cfRule>
  </conditionalFormatting>
  <conditionalFormatting sqref="H39">
    <cfRule type="containsText" dxfId="44" priority="75" operator="containsText" text="VALOR MAXIMO">
      <formula>NOT(ISERROR(SEARCH("VALOR MAXIMO",H39)))</formula>
    </cfRule>
    <cfRule type="containsText" dxfId="43" priority="76" operator="containsText" text="&quot;VALOR MAXIMO&quot;">
      <formula>NOT(ISERROR(SEARCH("""VALOR MAXIMO""",H39)))</formula>
    </cfRule>
  </conditionalFormatting>
  <conditionalFormatting sqref="C42:D52">
    <cfRule type="containsText" dxfId="42" priority="63" operator="containsText" text="VALOR MAXIMO">
      <formula>NOT(ISERROR(SEARCH("VALOR MAXIMO",C42)))</formula>
    </cfRule>
  </conditionalFormatting>
  <conditionalFormatting sqref="C53:D53">
    <cfRule type="containsText" dxfId="41" priority="62" operator="containsText" text="VALOR MAXIMO">
      <formula>NOT(ISERROR(SEARCH("VALOR MAXIMO",C53)))</formula>
    </cfRule>
  </conditionalFormatting>
  <conditionalFormatting sqref="C54:D54">
    <cfRule type="containsText" dxfId="40" priority="61" operator="containsText" text="VALOR MAXIMO">
      <formula>NOT(ISERROR(SEARCH("VALOR MAXIMO",C54)))</formula>
    </cfRule>
  </conditionalFormatting>
  <conditionalFormatting sqref="C55:D55">
    <cfRule type="containsText" dxfId="39" priority="60" operator="containsText" text="VALOR MAXIMO">
      <formula>NOT(ISERROR(SEARCH("VALOR MAXIMO",C55)))</formula>
    </cfRule>
  </conditionalFormatting>
  <conditionalFormatting sqref="C56:D56">
    <cfRule type="containsText" dxfId="38" priority="59" operator="containsText" text="VALOR MAXIMO">
      <formula>NOT(ISERROR(SEARCH("VALOR MAXIMO",C56)))</formula>
    </cfRule>
  </conditionalFormatting>
  <conditionalFormatting sqref="C61:D71">
    <cfRule type="containsText" dxfId="37" priority="56" operator="containsText" text="VALOR MAXIMO">
      <formula>NOT(ISERROR(SEARCH("VALOR MAXIMO",C61)))</formula>
    </cfRule>
  </conditionalFormatting>
  <conditionalFormatting sqref="C72:D72">
    <cfRule type="containsText" dxfId="36" priority="55" operator="containsText" text="VALOR MAXIMO">
      <formula>NOT(ISERROR(SEARCH("VALOR MAXIMO",C72)))</formula>
    </cfRule>
  </conditionalFormatting>
  <conditionalFormatting sqref="C73:D73">
    <cfRule type="containsText" dxfId="35" priority="54" operator="containsText" text="VALOR MAXIMO">
      <formula>NOT(ISERROR(SEARCH("VALOR MAXIMO",C73)))</formula>
    </cfRule>
  </conditionalFormatting>
  <conditionalFormatting sqref="C74:D74">
    <cfRule type="containsText" dxfId="34" priority="53" operator="containsText" text="VALOR MAXIMO">
      <formula>NOT(ISERROR(SEARCH("VALOR MAXIMO",C74)))</formula>
    </cfRule>
  </conditionalFormatting>
  <conditionalFormatting sqref="C75:D75">
    <cfRule type="containsText" dxfId="33" priority="52" operator="containsText" text="VALOR MAXIMO">
      <formula>NOT(ISERROR(SEARCH("VALOR MAXIMO",C75)))</formula>
    </cfRule>
  </conditionalFormatting>
  <conditionalFormatting sqref="C96:D96">
    <cfRule type="containsText" dxfId="32" priority="46" operator="containsText" text="VALOR MAXIMO">
      <formula>NOT(ISERROR(SEARCH("VALOR MAXIMO",C96)))</formula>
    </cfRule>
  </conditionalFormatting>
  <conditionalFormatting sqref="C97:D97">
    <cfRule type="containsText" dxfId="31" priority="45" operator="containsText" text="VALOR MAXIMO">
      <formula>NOT(ISERROR(SEARCH("VALOR MAXIMO",C97)))</formula>
    </cfRule>
  </conditionalFormatting>
  <conditionalFormatting sqref="C98:D98">
    <cfRule type="containsText" dxfId="30" priority="44" operator="containsText" text="VALOR MAXIMO">
      <formula>NOT(ISERROR(SEARCH("VALOR MAXIMO",C98)))</formula>
    </cfRule>
  </conditionalFormatting>
  <conditionalFormatting sqref="C99:D99">
    <cfRule type="containsText" dxfId="29" priority="43" operator="containsText" text="VALOR MAXIMO">
      <formula>NOT(ISERROR(SEARCH("VALOR MAXIMO",C99)))</formula>
    </cfRule>
  </conditionalFormatting>
  <conditionalFormatting sqref="H101">
    <cfRule type="containsText" dxfId="28" priority="41" operator="containsText" text="VALOR MAXIMO">
      <formula>NOT(ISERROR(SEARCH("VALOR MAXIMO",H101)))</formula>
    </cfRule>
    <cfRule type="containsText" dxfId="27" priority="42" operator="containsText" text="&quot;VALOR MAXIMO&quot;">
      <formula>NOT(ISERROR(SEARCH("""VALOR MAXIMO""",H101)))</formula>
    </cfRule>
  </conditionalFormatting>
  <conditionalFormatting sqref="C85:D95">
    <cfRule type="containsText" dxfId="26" priority="49" operator="containsText" text="VALOR MAXIMO">
      <formula>NOT(ISERROR(SEARCH("VALOR MAXIMO",C85)))</formula>
    </cfRule>
  </conditionalFormatting>
  <conditionalFormatting sqref="H81:I81">
    <cfRule type="containsText" dxfId="25" priority="47" operator="containsText" text="VALOR MAXIMO">
      <formula>NOT(ISERROR(SEARCH("VALOR MAXIMO",H81)))</formula>
    </cfRule>
    <cfRule type="containsText" dxfId="24" priority="48" operator="containsText" text="&quot;VALOR MAXIMO&quot;">
      <formula>NOT(ISERROR(SEARCH("""VALOR MAXIMO""",H81)))</formula>
    </cfRule>
  </conditionalFormatting>
  <conditionalFormatting sqref="H20:I20">
    <cfRule type="containsText" dxfId="23" priority="37" operator="containsText" text="VALOR MAXIMO">
      <formula>NOT(ISERROR(SEARCH("VALOR MAXIMO",H20)))</formula>
    </cfRule>
    <cfRule type="containsText" dxfId="22" priority="38" operator="containsText" text="&quot;VALOR MAXIMO&quot;">
      <formula>NOT(ISERROR(SEARCH("""VALOR MAXIMO""",H20)))</formula>
    </cfRule>
  </conditionalFormatting>
  <conditionalFormatting sqref="I14:J14">
    <cfRule type="containsText" dxfId="21" priority="33" operator="containsText" text="VALOR MAXIMO">
      <formula>NOT(ISERROR(SEARCH("VALOR MAXIMO",I14)))</formula>
    </cfRule>
    <cfRule type="containsText" dxfId="20" priority="34" operator="containsText" text="&quot;VALOR MAXIMO&quot;">
      <formula>NOT(ISERROR(SEARCH("""VALOR MAXIMO""",I14)))</formula>
    </cfRule>
  </conditionalFormatting>
  <conditionalFormatting sqref="G143:H143">
    <cfRule type="containsText" dxfId="19" priority="31" operator="containsText" text="&quot;VALOR MAXIMO&quot;">
      <formula>NOT(ISERROR(SEARCH("""VALOR MAXIMO""",G143)))</formula>
    </cfRule>
    <cfRule type="containsText" dxfId="18" priority="32" operator="containsText" text="VALOR MAXIMO">
      <formula>NOT(ISERROR(SEARCH("VALOR MAXIMO",G143)))</formula>
    </cfRule>
  </conditionalFormatting>
  <conditionalFormatting sqref="G108">
    <cfRule type="containsText" dxfId="17" priority="29" operator="containsText" text="&quot;VALOR MAXIMO&quot;">
      <formula>NOT(ISERROR(SEARCH("""VALOR MAXIMO""",G108)))</formula>
    </cfRule>
    <cfRule type="containsText" dxfId="16" priority="30" operator="containsText" text="VALOR MAXIMO">
      <formula>NOT(ISERROR(SEARCH("VALOR MAXIMO",G108)))</formula>
    </cfRule>
  </conditionalFormatting>
  <conditionalFormatting sqref="G153">
    <cfRule type="containsText" dxfId="15" priority="13" operator="containsText" text="&quot;VALOR MAXIMO&quot;">
      <formula>NOT(ISERROR(SEARCH("""VALOR MAXIMO""",G153)))</formula>
    </cfRule>
    <cfRule type="containsText" dxfId="14" priority="14" operator="containsText" text="VALOR MAXIMO">
      <formula>NOT(ISERROR(SEARCH("VALOR MAXIMO",G153)))</formula>
    </cfRule>
  </conditionalFormatting>
  <conditionalFormatting sqref="G156:H156">
    <cfRule type="containsText" dxfId="13" priority="19" operator="containsText" text="&quot;VALOR MAXIMO&quot;">
      <formula>NOT(ISERROR(SEARCH("""VALOR MAXIMO""",G156)))</formula>
    </cfRule>
    <cfRule type="containsText" dxfId="12" priority="20" operator="containsText" text="VALOR MAXIMO">
      <formula>NOT(ISERROR(SEARCH("VALOR MAXIMO",G156)))</formula>
    </cfRule>
  </conditionalFormatting>
  <conditionalFormatting sqref="G147">
    <cfRule type="containsText" dxfId="11" priority="17" operator="containsText" text="&quot;VALOR MAXIMO&quot;">
      <formula>NOT(ISERROR(SEARCH("""VALOR MAXIMO""",G147)))</formula>
    </cfRule>
    <cfRule type="containsText" dxfId="10" priority="18" operator="containsText" text="VALOR MAXIMO">
      <formula>NOT(ISERROR(SEARCH("VALOR MAXIMO",G147)))</formula>
    </cfRule>
  </conditionalFormatting>
  <conditionalFormatting sqref="G150">
    <cfRule type="containsText" dxfId="9" priority="15" operator="containsText" text="&quot;VALOR MAXIMO&quot;">
      <formula>NOT(ISERROR(SEARCH("""VALOR MAXIMO""",G150)))</formula>
    </cfRule>
    <cfRule type="containsText" dxfId="8" priority="16" operator="containsText" text="VALOR MAXIMO">
      <formula>NOT(ISERROR(SEARCH("VALOR MAXIMO",G150)))</formula>
    </cfRule>
  </conditionalFormatting>
  <conditionalFormatting sqref="H150">
    <cfRule type="containsText" dxfId="7" priority="11" operator="containsText" text="&quot;VALOR MAXIMO&quot;">
      <formula>NOT(ISERROR(SEARCH("""VALOR MAXIMO""",H150)))</formula>
    </cfRule>
    <cfRule type="containsText" dxfId="6" priority="12" operator="containsText" text="VALOR MAXIMO">
      <formula>NOT(ISERROR(SEARCH("VALOR MAXIMO",H150)))</formula>
    </cfRule>
  </conditionalFormatting>
  <conditionalFormatting sqref="I10:J10">
    <cfRule type="containsText" dxfId="5" priority="9" operator="containsText" text="VALOR MAXIMO">
      <formula>NOT(ISERROR(SEARCH("VALOR MAXIMO",I10)))</formula>
    </cfRule>
    <cfRule type="containsText" dxfId="4" priority="10" operator="containsText" text="&quot;VALOR MAXIMO&quot;">
      <formula>NOT(ISERROR(SEARCH("""VALOR MAXIMO""",I10)))</formula>
    </cfRule>
  </conditionalFormatting>
  <conditionalFormatting sqref="H58">
    <cfRule type="containsText" dxfId="3" priority="3" operator="containsText" text="VALOR MAXIMO">
      <formula>NOT(ISERROR(SEARCH("VALOR MAXIMO",H58)))</formula>
    </cfRule>
    <cfRule type="containsText" dxfId="2" priority="4" operator="containsText" text="&quot;VALOR MAXIMO&quot;">
      <formula>NOT(ISERROR(SEARCH("""VALOR MAXIMO""",H58)))</formula>
    </cfRule>
  </conditionalFormatting>
  <conditionalFormatting sqref="H77">
    <cfRule type="containsText" dxfId="1" priority="1" operator="containsText" text="VALOR MAXIMO">
      <formula>NOT(ISERROR(SEARCH("VALOR MAXIMO",H77)))</formula>
    </cfRule>
    <cfRule type="containsText" dxfId="0" priority="2" operator="containsText" text="&quot;VALOR MAXIMO&quot;">
      <formula>NOT(ISERROR(SEARCH("""VALOR MAXIMO""",H77)))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 Galant, Guillermo</dc:creator>
  <cp:lastModifiedBy>Parra Galant, Guillermo</cp:lastModifiedBy>
  <dcterms:created xsi:type="dcterms:W3CDTF">2019-09-02T09:13:56Z</dcterms:created>
  <dcterms:modified xsi:type="dcterms:W3CDTF">2022-09-08T11:52:21Z</dcterms:modified>
</cp:coreProperties>
</file>